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lockStructure="1"/>
  <bookViews>
    <workbookView xWindow="0" yWindow="0" windowWidth="20490" windowHeight="8130" activeTab="2"/>
  </bookViews>
  <sheets>
    <sheet name="User's manual" sheetId="6" r:id="rId1"/>
    <sheet name="datasets" sheetId="5" r:id="rId2"/>
    <sheet name="Accuracy profile for MCS" sheetId="3" r:id="rId3"/>
    <sheet name="Feuil1" sheetId="7" state="hidden" r:id="rId4"/>
  </sheets>
  <definedNames>
    <definedName name="CentralValue">'Accuracy profile for MCS'!#REF!</definedName>
    <definedName name="CentralValue2">#REF!</definedName>
  </definedNames>
  <calcPr calcId="145621"/>
</workbook>
</file>

<file path=xl/calcChain.xml><?xml version="1.0" encoding="utf-8"?>
<calcChain xmlns="http://schemas.openxmlformats.org/spreadsheetml/2006/main">
  <c r="B154" i="5" l="1"/>
  <c r="C154" i="5"/>
  <c r="D154" i="5"/>
  <c r="E154" i="5"/>
  <c r="F154" i="5"/>
  <c r="G154" i="5"/>
  <c r="H154" i="5"/>
  <c r="I154" i="5"/>
  <c r="J154" i="5"/>
  <c r="K154" i="5"/>
  <c r="L154" i="5"/>
  <c r="M154" i="5"/>
  <c r="N154" i="5"/>
  <c r="D193" i="5" l="1"/>
  <c r="C193" i="5"/>
  <c r="B193" i="5"/>
  <c r="D192" i="5"/>
  <c r="C192" i="5"/>
  <c r="B192" i="5"/>
  <c r="D191" i="5"/>
  <c r="C191" i="5"/>
  <c r="B191" i="5"/>
  <c r="D190" i="5"/>
  <c r="C190" i="5"/>
  <c r="B190" i="5"/>
  <c r="D189" i="5"/>
  <c r="C189" i="5"/>
  <c r="B189" i="5"/>
  <c r="D180" i="5"/>
  <c r="C180" i="5"/>
  <c r="B180" i="5"/>
  <c r="D179" i="5"/>
  <c r="C179" i="5"/>
  <c r="B179" i="5"/>
  <c r="D178" i="5"/>
  <c r="C178" i="5"/>
  <c r="B178" i="5"/>
  <c r="D177" i="5"/>
  <c r="C177" i="5"/>
  <c r="B177" i="5"/>
  <c r="D176" i="5"/>
  <c r="C176" i="5"/>
  <c r="B176" i="5"/>
  <c r="R185" i="5" l="1"/>
  <c r="R184" i="5"/>
  <c r="D185" i="5"/>
  <c r="D184" i="5"/>
  <c r="R172" i="5"/>
  <c r="R171" i="5"/>
  <c r="D172" i="5"/>
  <c r="D171" i="5"/>
  <c r="R159" i="5"/>
  <c r="R158" i="5"/>
  <c r="D159" i="5"/>
  <c r="D158" i="5"/>
  <c r="R146" i="5"/>
  <c r="R145" i="5"/>
  <c r="D146" i="5"/>
  <c r="D195" i="3" s="1"/>
  <c r="E15" i="3" s="1"/>
  <c r="D145" i="5"/>
  <c r="D194" i="3" s="1"/>
  <c r="E14" i="3" s="1"/>
  <c r="AB193" i="5"/>
  <c r="AA193" i="5"/>
  <c r="Z193" i="5"/>
  <c r="Y193" i="5"/>
  <c r="X193" i="5"/>
  <c r="W193" i="5"/>
  <c r="V193" i="5"/>
  <c r="U193" i="5"/>
  <c r="T193" i="5"/>
  <c r="S193" i="5"/>
  <c r="AB192" i="5"/>
  <c r="AA192" i="5"/>
  <c r="Z192" i="5"/>
  <c r="Y192" i="5"/>
  <c r="X192" i="5"/>
  <c r="W192" i="5"/>
  <c r="V192" i="5"/>
  <c r="U192" i="5"/>
  <c r="T192" i="5"/>
  <c r="S192" i="5"/>
  <c r="AB191" i="5"/>
  <c r="AA191" i="5"/>
  <c r="Z191" i="5"/>
  <c r="Y191" i="5"/>
  <c r="X191" i="5"/>
  <c r="W191" i="5"/>
  <c r="V191" i="5"/>
  <c r="U191" i="5"/>
  <c r="T191" i="5"/>
  <c r="S191" i="5"/>
  <c r="AB190" i="5"/>
  <c r="AA190" i="5"/>
  <c r="Z190" i="5"/>
  <c r="Y190" i="5"/>
  <c r="X190" i="5"/>
  <c r="W190" i="5"/>
  <c r="V190" i="5"/>
  <c r="U190" i="5"/>
  <c r="T190" i="5"/>
  <c r="S190" i="5"/>
  <c r="AB189" i="5"/>
  <c r="AA189" i="5"/>
  <c r="Z189" i="5"/>
  <c r="Y189" i="5"/>
  <c r="X189" i="5"/>
  <c r="W189" i="5"/>
  <c r="V189" i="5"/>
  <c r="U189" i="5"/>
  <c r="T189" i="5"/>
  <c r="S189" i="5"/>
  <c r="AB188" i="5"/>
  <c r="AA188" i="5"/>
  <c r="Z188" i="5"/>
  <c r="Y188" i="5"/>
  <c r="X188" i="5"/>
  <c r="W188" i="5"/>
  <c r="V188" i="5"/>
  <c r="U188" i="5"/>
  <c r="T188" i="5"/>
  <c r="S188" i="5"/>
  <c r="R193" i="5"/>
  <c r="Q193" i="5"/>
  <c r="P193" i="5"/>
  <c r="R192" i="5"/>
  <c r="Q192" i="5"/>
  <c r="P192" i="5"/>
  <c r="R191" i="5"/>
  <c r="Q191" i="5"/>
  <c r="P191" i="5"/>
  <c r="R190" i="5"/>
  <c r="Q190" i="5"/>
  <c r="P190" i="5"/>
  <c r="R189" i="5"/>
  <c r="Q189" i="5"/>
  <c r="P189" i="5"/>
  <c r="R188" i="5"/>
  <c r="Q188" i="5"/>
  <c r="P188" i="5"/>
  <c r="N193" i="5"/>
  <c r="M193" i="5"/>
  <c r="L193" i="5"/>
  <c r="K193" i="5"/>
  <c r="J193" i="5"/>
  <c r="I193" i="5"/>
  <c r="H193" i="5"/>
  <c r="G193" i="5"/>
  <c r="F193" i="5"/>
  <c r="E193" i="5"/>
  <c r="N192" i="5"/>
  <c r="M192" i="5"/>
  <c r="L192" i="5"/>
  <c r="K192" i="5"/>
  <c r="J192" i="5"/>
  <c r="I192" i="5"/>
  <c r="H192" i="5"/>
  <c r="G192" i="5"/>
  <c r="F192" i="5"/>
  <c r="E192" i="5"/>
  <c r="N191" i="5"/>
  <c r="M191" i="5"/>
  <c r="L191" i="5"/>
  <c r="K191" i="5"/>
  <c r="J191" i="5"/>
  <c r="I191" i="5"/>
  <c r="H191" i="5"/>
  <c r="G191" i="5"/>
  <c r="F191" i="5"/>
  <c r="E191" i="5"/>
  <c r="N190" i="5"/>
  <c r="M190" i="5"/>
  <c r="L190" i="5"/>
  <c r="K190" i="5"/>
  <c r="J190" i="5"/>
  <c r="I190" i="5"/>
  <c r="H190" i="5"/>
  <c r="G190" i="5"/>
  <c r="F190" i="5"/>
  <c r="E190" i="5"/>
  <c r="N189" i="5"/>
  <c r="M189" i="5"/>
  <c r="L189" i="5"/>
  <c r="K189" i="5"/>
  <c r="J189" i="5"/>
  <c r="I189" i="5"/>
  <c r="H189" i="5"/>
  <c r="G189" i="5"/>
  <c r="F189" i="5"/>
  <c r="E189" i="5"/>
  <c r="N188" i="5"/>
  <c r="M188" i="5"/>
  <c r="L188" i="5"/>
  <c r="K188" i="5"/>
  <c r="J188" i="5"/>
  <c r="I188" i="5"/>
  <c r="H188" i="5"/>
  <c r="G188" i="5"/>
  <c r="F188" i="5"/>
  <c r="E188" i="5"/>
  <c r="D188" i="5"/>
  <c r="C188" i="5"/>
  <c r="B188" i="5"/>
  <c r="AB180" i="5"/>
  <c r="AA180" i="5"/>
  <c r="Z180" i="5"/>
  <c r="Y180" i="5"/>
  <c r="X180" i="5"/>
  <c r="W180" i="5"/>
  <c r="V180" i="5"/>
  <c r="U180" i="5"/>
  <c r="T180" i="5"/>
  <c r="S180" i="5"/>
  <c r="AB179" i="5"/>
  <c r="AA179" i="5"/>
  <c r="Z179" i="5"/>
  <c r="Y179" i="5"/>
  <c r="X179" i="5"/>
  <c r="W179" i="5"/>
  <c r="V179" i="5"/>
  <c r="U179" i="5"/>
  <c r="T179" i="5"/>
  <c r="S179" i="5"/>
  <c r="AB178" i="5"/>
  <c r="AA178" i="5"/>
  <c r="Z178" i="5"/>
  <c r="Y178" i="5"/>
  <c r="X178" i="5"/>
  <c r="W178" i="5"/>
  <c r="V178" i="5"/>
  <c r="U178" i="5"/>
  <c r="T178" i="5"/>
  <c r="S178" i="5"/>
  <c r="AB177" i="5"/>
  <c r="AA177" i="5"/>
  <c r="Z177" i="5"/>
  <c r="Y177" i="5"/>
  <c r="X177" i="5"/>
  <c r="W177" i="5"/>
  <c r="V177" i="5"/>
  <c r="U177" i="5"/>
  <c r="T177" i="5"/>
  <c r="S177" i="5"/>
  <c r="AB176" i="5"/>
  <c r="AA176" i="5"/>
  <c r="Z176" i="5"/>
  <c r="Y176" i="5"/>
  <c r="X176" i="5"/>
  <c r="W176" i="5"/>
  <c r="V176" i="5"/>
  <c r="U176" i="5"/>
  <c r="T176" i="5"/>
  <c r="S176" i="5"/>
  <c r="AB175" i="5"/>
  <c r="AA175" i="5"/>
  <c r="Z175" i="5"/>
  <c r="Y175" i="5"/>
  <c r="X175" i="5"/>
  <c r="W175" i="5"/>
  <c r="V175" i="5"/>
  <c r="U175" i="5"/>
  <c r="T175" i="5"/>
  <c r="S175" i="5"/>
  <c r="R180" i="5"/>
  <c r="Q180" i="5"/>
  <c r="P180" i="5"/>
  <c r="R179" i="5"/>
  <c r="Q179" i="5"/>
  <c r="P179" i="5"/>
  <c r="R178" i="5"/>
  <c r="Q178" i="5"/>
  <c r="P178" i="5"/>
  <c r="R177" i="5"/>
  <c r="Q177" i="5"/>
  <c r="P177" i="5"/>
  <c r="R176" i="5"/>
  <c r="Q176" i="5"/>
  <c r="P176" i="5"/>
  <c r="R175" i="5"/>
  <c r="Q175" i="5"/>
  <c r="P175" i="5"/>
  <c r="N180" i="5"/>
  <c r="M180" i="5"/>
  <c r="L180" i="5"/>
  <c r="K180" i="5"/>
  <c r="J180" i="5"/>
  <c r="I180" i="5"/>
  <c r="H180" i="5"/>
  <c r="G180" i="5"/>
  <c r="F180" i="5"/>
  <c r="E180" i="5"/>
  <c r="N179" i="5"/>
  <c r="M179" i="5"/>
  <c r="L179" i="5"/>
  <c r="K179" i="5"/>
  <c r="J179" i="5"/>
  <c r="I179" i="5"/>
  <c r="H179" i="5"/>
  <c r="G179" i="5"/>
  <c r="F179" i="5"/>
  <c r="E179" i="5"/>
  <c r="N178" i="5"/>
  <c r="M178" i="5"/>
  <c r="L178" i="5"/>
  <c r="K178" i="5"/>
  <c r="J178" i="5"/>
  <c r="I178" i="5"/>
  <c r="H178" i="5"/>
  <c r="G178" i="5"/>
  <c r="F178" i="5"/>
  <c r="E178" i="5"/>
  <c r="N177" i="5"/>
  <c r="M177" i="5"/>
  <c r="L177" i="5"/>
  <c r="K177" i="5"/>
  <c r="J177" i="5"/>
  <c r="I177" i="5"/>
  <c r="H177" i="5"/>
  <c r="G177" i="5"/>
  <c r="F177" i="5"/>
  <c r="E177" i="5"/>
  <c r="N176" i="5"/>
  <c r="M176" i="5"/>
  <c r="L176" i="5"/>
  <c r="K176" i="5"/>
  <c r="J176" i="5"/>
  <c r="I176" i="5"/>
  <c r="H176" i="5"/>
  <c r="G176" i="5"/>
  <c r="F176" i="5"/>
  <c r="E176" i="5"/>
  <c r="N175" i="5"/>
  <c r="M175" i="5"/>
  <c r="L175" i="5"/>
  <c r="K175" i="5"/>
  <c r="J175" i="5"/>
  <c r="I175" i="5"/>
  <c r="H175" i="5"/>
  <c r="G175" i="5"/>
  <c r="F175" i="5"/>
  <c r="E175" i="5"/>
  <c r="D175" i="5"/>
  <c r="C175" i="5"/>
  <c r="B175" i="5"/>
  <c r="AB167" i="5"/>
  <c r="AA167" i="5"/>
  <c r="Z167" i="5"/>
  <c r="Y167" i="5"/>
  <c r="X167" i="5"/>
  <c r="W167" i="5"/>
  <c r="V167" i="5"/>
  <c r="U167" i="5"/>
  <c r="T167" i="5"/>
  <c r="S167" i="5"/>
  <c r="AB166" i="5"/>
  <c r="AA166" i="5"/>
  <c r="Z166" i="5"/>
  <c r="Y166" i="5"/>
  <c r="X166" i="5"/>
  <c r="W166" i="5"/>
  <c r="V166" i="5"/>
  <c r="U166" i="5"/>
  <c r="T166" i="5"/>
  <c r="S166" i="5"/>
  <c r="AB165" i="5"/>
  <c r="AA165" i="5"/>
  <c r="Z165" i="5"/>
  <c r="Y165" i="5"/>
  <c r="X165" i="5"/>
  <c r="W165" i="5"/>
  <c r="V165" i="5"/>
  <c r="U165" i="5"/>
  <c r="T165" i="5"/>
  <c r="S165" i="5"/>
  <c r="AB164" i="5"/>
  <c r="AA164" i="5"/>
  <c r="Z164" i="5"/>
  <c r="Y164" i="5"/>
  <c r="X164" i="5"/>
  <c r="W164" i="5"/>
  <c r="V164" i="5"/>
  <c r="U164" i="5"/>
  <c r="T164" i="5"/>
  <c r="S164" i="5"/>
  <c r="AB163" i="5"/>
  <c r="AA163" i="5"/>
  <c r="Z163" i="5"/>
  <c r="Y163" i="5"/>
  <c r="X163" i="5"/>
  <c r="W163" i="5"/>
  <c r="V163" i="5"/>
  <c r="U163" i="5"/>
  <c r="T163" i="5"/>
  <c r="S163" i="5"/>
  <c r="AB162" i="5"/>
  <c r="AA162" i="5"/>
  <c r="Z162" i="5"/>
  <c r="Y162" i="5"/>
  <c r="X162" i="5"/>
  <c r="W162" i="5"/>
  <c r="V162" i="5"/>
  <c r="U162" i="5"/>
  <c r="T162" i="5"/>
  <c r="S162" i="5"/>
  <c r="R167" i="5"/>
  <c r="Q167" i="5"/>
  <c r="P167" i="5"/>
  <c r="R166" i="5"/>
  <c r="Q166" i="5"/>
  <c r="P166" i="5"/>
  <c r="R165" i="5"/>
  <c r="Q165" i="5"/>
  <c r="P165" i="5"/>
  <c r="R164" i="5"/>
  <c r="Q164" i="5"/>
  <c r="P164" i="5"/>
  <c r="R163" i="5"/>
  <c r="Q163" i="5"/>
  <c r="P163" i="5"/>
  <c r="R162" i="5"/>
  <c r="Q162" i="5"/>
  <c r="P162" i="5"/>
  <c r="N167" i="5" l="1"/>
  <c r="M167" i="5"/>
  <c r="L167" i="5"/>
  <c r="K167" i="5"/>
  <c r="J167" i="5"/>
  <c r="I167" i="5"/>
  <c r="H167" i="5"/>
  <c r="G167" i="5"/>
  <c r="F167" i="5"/>
  <c r="N166" i="5"/>
  <c r="M166" i="5"/>
  <c r="L166" i="5"/>
  <c r="K166" i="5"/>
  <c r="J166" i="5"/>
  <c r="I166" i="5"/>
  <c r="H166" i="5"/>
  <c r="G166" i="5"/>
  <c r="F166" i="5"/>
  <c r="N165" i="5"/>
  <c r="M165" i="5"/>
  <c r="L165" i="5"/>
  <c r="K165" i="5"/>
  <c r="J165" i="5"/>
  <c r="I165" i="5"/>
  <c r="H165" i="5"/>
  <c r="G165" i="5"/>
  <c r="F165" i="5"/>
  <c r="N164" i="5"/>
  <c r="M164" i="5"/>
  <c r="L164" i="5"/>
  <c r="K164" i="5"/>
  <c r="J164" i="5"/>
  <c r="I164" i="5"/>
  <c r="H164" i="5"/>
  <c r="G164" i="5"/>
  <c r="F164" i="5"/>
  <c r="N163" i="5"/>
  <c r="M163" i="5"/>
  <c r="L163" i="5"/>
  <c r="K163" i="5"/>
  <c r="J163" i="5"/>
  <c r="I163" i="5"/>
  <c r="H163" i="5"/>
  <c r="G163" i="5"/>
  <c r="F163" i="5"/>
  <c r="N162" i="5"/>
  <c r="M162" i="5"/>
  <c r="L162" i="5"/>
  <c r="K162" i="5"/>
  <c r="J162" i="5"/>
  <c r="I162" i="5"/>
  <c r="H162" i="5"/>
  <c r="G162" i="5"/>
  <c r="F162" i="5"/>
  <c r="E167" i="5"/>
  <c r="E166" i="5"/>
  <c r="E165" i="5"/>
  <c r="E164" i="5"/>
  <c r="E163" i="5"/>
  <c r="E162" i="5"/>
  <c r="D162" i="5"/>
  <c r="D167" i="5"/>
  <c r="C167" i="5"/>
  <c r="D166" i="5"/>
  <c r="C166" i="5"/>
  <c r="D165" i="5"/>
  <c r="C165" i="5"/>
  <c r="D164" i="5"/>
  <c r="C164" i="5"/>
  <c r="D163" i="5"/>
  <c r="C163" i="5"/>
  <c r="C162" i="5"/>
  <c r="B167" i="5"/>
  <c r="B166" i="5"/>
  <c r="B165" i="5"/>
  <c r="B164" i="5"/>
  <c r="B163" i="5"/>
  <c r="B162" i="5"/>
  <c r="AB154" i="5"/>
  <c r="AA154" i="5"/>
  <c r="Z154" i="5"/>
  <c r="Y154" i="5"/>
  <c r="X154" i="5"/>
  <c r="W154" i="5"/>
  <c r="V154" i="5"/>
  <c r="U154" i="5"/>
  <c r="T154" i="5"/>
  <c r="AB153" i="5"/>
  <c r="AA153" i="5"/>
  <c r="Z153" i="5"/>
  <c r="Y153" i="5"/>
  <c r="X153" i="5"/>
  <c r="W153" i="5"/>
  <c r="V153" i="5"/>
  <c r="U153" i="5"/>
  <c r="T153" i="5"/>
  <c r="AB152" i="5"/>
  <c r="AA152" i="5"/>
  <c r="Z152" i="5"/>
  <c r="Y152" i="5"/>
  <c r="X152" i="5"/>
  <c r="W152" i="5"/>
  <c r="V152" i="5"/>
  <c r="U152" i="5"/>
  <c r="T152" i="5"/>
  <c r="AB151" i="5"/>
  <c r="AA151" i="5"/>
  <c r="Z151" i="5"/>
  <c r="Y151" i="5"/>
  <c r="X151" i="5"/>
  <c r="W151" i="5"/>
  <c r="V151" i="5"/>
  <c r="U151" i="5"/>
  <c r="T151" i="5"/>
  <c r="AB150" i="5"/>
  <c r="AA150" i="5"/>
  <c r="Z150" i="5"/>
  <c r="Y150" i="5"/>
  <c r="X150" i="5"/>
  <c r="W150" i="5"/>
  <c r="V150" i="5"/>
  <c r="U150" i="5"/>
  <c r="T150" i="5"/>
  <c r="AB149" i="5"/>
  <c r="AA149" i="5"/>
  <c r="Z149" i="5"/>
  <c r="Y149" i="5"/>
  <c r="X149" i="5"/>
  <c r="W149" i="5"/>
  <c r="V149" i="5"/>
  <c r="U149" i="5"/>
  <c r="T149" i="5"/>
  <c r="S154" i="5"/>
  <c r="S153" i="5"/>
  <c r="S152" i="5"/>
  <c r="S151" i="5"/>
  <c r="S150" i="5"/>
  <c r="S149" i="5"/>
  <c r="R154" i="5"/>
  <c r="Q154" i="5"/>
  <c r="R153" i="5"/>
  <c r="Q153" i="5"/>
  <c r="R152" i="5"/>
  <c r="Q152" i="5"/>
  <c r="R151" i="5"/>
  <c r="Q151" i="5"/>
  <c r="R150" i="5"/>
  <c r="Q150" i="5"/>
  <c r="R149" i="5"/>
  <c r="Q149" i="5"/>
  <c r="P154" i="5"/>
  <c r="P153" i="5"/>
  <c r="P152" i="5"/>
  <c r="P151" i="5"/>
  <c r="P150" i="5"/>
  <c r="P149" i="5"/>
  <c r="B153" i="5"/>
  <c r="B152" i="5"/>
  <c r="B151" i="5"/>
  <c r="B150" i="5"/>
  <c r="B149" i="5"/>
  <c r="C153" i="5"/>
  <c r="C152" i="5"/>
  <c r="C151" i="5"/>
  <c r="C150" i="5"/>
  <c r="C149" i="5"/>
  <c r="N153" i="5"/>
  <c r="N152" i="5"/>
  <c r="N151" i="5"/>
  <c r="N150" i="5"/>
  <c r="N149" i="5"/>
  <c r="M153" i="5"/>
  <c r="M152" i="5"/>
  <c r="M151" i="5"/>
  <c r="M150" i="5"/>
  <c r="M149" i="5"/>
  <c r="L153" i="5"/>
  <c r="L152" i="5"/>
  <c r="L151" i="5"/>
  <c r="L150" i="5"/>
  <c r="L149" i="5"/>
  <c r="K153" i="5"/>
  <c r="K152" i="5"/>
  <c r="K151" i="5"/>
  <c r="K150" i="5"/>
  <c r="K149" i="5"/>
  <c r="J153" i="5"/>
  <c r="J152" i="5"/>
  <c r="J151" i="5"/>
  <c r="J150" i="5"/>
  <c r="J149" i="5"/>
  <c r="I153" i="5"/>
  <c r="I152" i="5"/>
  <c r="I151" i="5"/>
  <c r="I150" i="5"/>
  <c r="I149" i="5"/>
  <c r="H153" i="5"/>
  <c r="H152" i="5"/>
  <c r="H151" i="5"/>
  <c r="H150" i="5"/>
  <c r="H149" i="5"/>
  <c r="G153" i="5"/>
  <c r="G152" i="5"/>
  <c r="G151" i="5"/>
  <c r="G150" i="5"/>
  <c r="G149" i="5"/>
  <c r="F153" i="5"/>
  <c r="F152" i="5"/>
  <c r="F151" i="5"/>
  <c r="F150" i="5"/>
  <c r="F149" i="5"/>
  <c r="E153" i="5"/>
  <c r="E152" i="5"/>
  <c r="E151" i="5"/>
  <c r="E150" i="5"/>
  <c r="E149" i="5"/>
  <c r="D153" i="5"/>
  <c r="D152" i="5"/>
  <c r="D151" i="5"/>
  <c r="D150" i="5"/>
  <c r="D149" i="5"/>
  <c r="D301" i="3" l="1"/>
  <c r="C301" i="3"/>
  <c r="B301" i="3"/>
  <c r="D300" i="3"/>
  <c r="C300" i="3"/>
  <c r="B300" i="3"/>
  <c r="D299" i="3"/>
  <c r="C299" i="3"/>
  <c r="B299" i="3"/>
  <c r="D298" i="3"/>
  <c r="C298" i="3"/>
  <c r="B298" i="3"/>
  <c r="D297" i="3"/>
  <c r="C297" i="3"/>
  <c r="B297" i="3"/>
  <c r="D296" i="3"/>
  <c r="C296" i="3"/>
  <c r="B296" i="3"/>
  <c r="D293" i="3"/>
  <c r="O132" i="3" s="1"/>
  <c r="D292" i="3"/>
  <c r="O131" i="3" s="1"/>
  <c r="D282" i="3"/>
  <c r="C282" i="3"/>
  <c r="B282" i="3"/>
  <c r="D279" i="3"/>
  <c r="E132" i="3" s="1"/>
  <c r="D278" i="3"/>
  <c r="E131" i="3" s="1"/>
  <c r="N273" i="3"/>
  <c r="M273" i="3"/>
  <c r="L273" i="3"/>
  <c r="K273" i="3"/>
  <c r="J273" i="3"/>
  <c r="I273" i="3"/>
  <c r="H273" i="3"/>
  <c r="G273" i="3"/>
  <c r="F273" i="3"/>
  <c r="E273" i="3"/>
  <c r="D273" i="3"/>
  <c r="C273" i="3"/>
  <c r="B273" i="3"/>
  <c r="N272" i="3"/>
  <c r="M272" i="3"/>
  <c r="L272" i="3"/>
  <c r="K272" i="3"/>
  <c r="J272" i="3"/>
  <c r="I272" i="3"/>
  <c r="H272" i="3"/>
  <c r="G272" i="3"/>
  <c r="F272" i="3"/>
  <c r="E272" i="3"/>
  <c r="D272" i="3"/>
  <c r="C272" i="3"/>
  <c r="B272" i="3"/>
  <c r="N271" i="3"/>
  <c r="M271" i="3"/>
  <c r="L271" i="3"/>
  <c r="K271" i="3"/>
  <c r="J271" i="3"/>
  <c r="I271" i="3"/>
  <c r="H271" i="3"/>
  <c r="G271" i="3"/>
  <c r="F271" i="3"/>
  <c r="E271" i="3"/>
  <c r="D271" i="3"/>
  <c r="C271" i="3"/>
  <c r="B271" i="3"/>
  <c r="N270" i="3"/>
  <c r="M270" i="3"/>
  <c r="L270" i="3"/>
  <c r="K270" i="3"/>
  <c r="J270" i="3"/>
  <c r="I270" i="3"/>
  <c r="H270" i="3"/>
  <c r="G270" i="3"/>
  <c r="F270" i="3"/>
  <c r="E270" i="3"/>
  <c r="D270" i="3"/>
  <c r="C270" i="3"/>
  <c r="B270" i="3"/>
  <c r="N269" i="3"/>
  <c r="M269" i="3"/>
  <c r="L269" i="3"/>
  <c r="K269" i="3"/>
  <c r="J269" i="3"/>
  <c r="I269" i="3"/>
  <c r="H269" i="3"/>
  <c r="G269" i="3"/>
  <c r="F269" i="3"/>
  <c r="E269" i="3"/>
  <c r="D269" i="3"/>
  <c r="C269" i="3"/>
  <c r="B269" i="3"/>
  <c r="N268" i="3"/>
  <c r="M268" i="3"/>
  <c r="L268" i="3"/>
  <c r="K268" i="3"/>
  <c r="J268" i="3"/>
  <c r="I268" i="3"/>
  <c r="H268" i="3"/>
  <c r="G268" i="3"/>
  <c r="F268" i="3"/>
  <c r="E268" i="3"/>
  <c r="D268" i="3"/>
  <c r="C268" i="3"/>
  <c r="B268" i="3"/>
  <c r="D265" i="3"/>
  <c r="O93" i="3" s="1"/>
  <c r="D264" i="3"/>
  <c r="O92" i="3" s="1"/>
  <c r="D256" i="3"/>
  <c r="D254" i="3"/>
  <c r="C254" i="3"/>
  <c r="B254" i="3"/>
  <c r="D251" i="3"/>
  <c r="E93" i="3" s="1"/>
  <c r="D250" i="3"/>
  <c r="E92" i="3" s="1"/>
  <c r="N245" i="3"/>
  <c r="M245" i="3"/>
  <c r="L245" i="3"/>
  <c r="K245" i="3"/>
  <c r="J245" i="3"/>
  <c r="I245" i="3"/>
  <c r="H245" i="3"/>
  <c r="G245" i="3"/>
  <c r="F245" i="3"/>
  <c r="E245" i="3"/>
  <c r="D245" i="3"/>
  <c r="C245" i="3"/>
  <c r="B245" i="3"/>
  <c r="N244" i="3"/>
  <c r="M244" i="3"/>
  <c r="L244" i="3"/>
  <c r="K244" i="3"/>
  <c r="J244" i="3"/>
  <c r="I244" i="3"/>
  <c r="H244" i="3"/>
  <c r="G244" i="3"/>
  <c r="F244" i="3"/>
  <c r="E244" i="3"/>
  <c r="D244" i="3"/>
  <c r="C244" i="3"/>
  <c r="B244" i="3"/>
  <c r="N243" i="3"/>
  <c r="M243" i="3"/>
  <c r="L243" i="3"/>
  <c r="K243" i="3"/>
  <c r="J243" i="3"/>
  <c r="I243" i="3"/>
  <c r="H243" i="3"/>
  <c r="G243" i="3"/>
  <c r="F243" i="3"/>
  <c r="E243" i="3"/>
  <c r="D243" i="3"/>
  <c r="C243" i="3"/>
  <c r="B243" i="3"/>
  <c r="N242" i="3"/>
  <c r="M242" i="3"/>
  <c r="L242" i="3"/>
  <c r="K242" i="3"/>
  <c r="J242" i="3"/>
  <c r="I242" i="3"/>
  <c r="H242" i="3"/>
  <c r="G242" i="3"/>
  <c r="F242" i="3"/>
  <c r="E242" i="3"/>
  <c r="D242" i="3"/>
  <c r="C242" i="3"/>
  <c r="B242" i="3"/>
  <c r="N241" i="3"/>
  <c r="M241" i="3"/>
  <c r="L241" i="3"/>
  <c r="K241" i="3"/>
  <c r="J241" i="3"/>
  <c r="I241" i="3"/>
  <c r="H241" i="3"/>
  <c r="G241" i="3"/>
  <c r="F241" i="3"/>
  <c r="E241" i="3"/>
  <c r="D241" i="3"/>
  <c r="C241" i="3"/>
  <c r="B241" i="3"/>
  <c r="N240" i="3"/>
  <c r="M240" i="3"/>
  <c r="L240" i="3"/>
  <c r="K240" i="3"/>
  <c r="J240" i="3"/>
  <c r="I240" i="3"/>
  <c r="H240" i="3"/>
  <c r="G240" i="3"/>
  <c r="F240" i="3"/>
  <c r="E240" i="3"/>
  <c r="D240" i="3"/>
  <c r="C240" i="3"/>
  <c r="B240" i="3"/>
  <c r="D237" i="3"/>
  <c r="O54" i="3" s="1"/>
  <c r="D236" i="3"/>
  <c r="O53" i="3" s="1"/>
  <c r="D231" i="3"/>
  <c r="C231" i="3"/>
  <c r="B231" i="3"/>
  <c r="D230" i="3"/>
  <c r="C230" i="3"/>
  <c r="B230" i="3"/>
  <c r="D229" i="3"/>
  <c r="C229" i="3"/>
  <c r="B229" i="3"/>
  <c r="D228" i="3"/>
  <c r="C228" i="3"/>
  <c r="B228" i="3"/>
  <c r="D227" i="3"/>
  <c r="C227" i="3"/>
  <c r="B227" i="3"/>
  <c r="D226" i="3"/>
  <c r="C226" i="3"/>
  <c r="B226" i="3"/>
  <c r="D223" i="3"/>
  <c r="E54" i="3" s="1"/>
  <c r="D222" i="3"/>
  <c r="E53" i="3" s="1"/>
  <c r="C217" i="3"/>
  <c r="B217" i="3"/>
  <c r="N216" i="3"/>
  <c r="M216" i="3"/>
  <c r="L216" i="3"/>
  <c r="K216" i="3"/>
  <c r="J216" i="3"/>
  <c r="I216" i="3"/>
  <c r="H216" i="3"/>
  <c r="G216" i="3"/>
  <c r="F216" i="3"/>
  <c r="E216" i="3"/>
  <c r="D216" i="3"/>
  <c r="C216" i="3"/>
  <c r="B216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N214" i="3"/>
  <c r="M214" i="3"/>
  <c r="L214" i="3"/>
  <c r="K214" i="3"/>
  <c r="J214" i="3"/>
  <c r="I214" i="3"/>
  <c r="H214" i="3"/>
  <c r="G214" i="3"/>
  <c r="F214" i="3"/>
  <c r="E214" i="3"/>
  <c r="D214" i="3"/>
  <c r="C214" i="3"/>
  <c r="B214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B213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B212" i="3"/>
  <c r="D209" i="3"/>
  <c r="O15" i="3" s="1"/>
  <c r="D208" i="3"/>
  <c r="O14" i="3" s="1"/>
  <c r="N236" i="3" l="1"/>
  <c r="AL241" i="3" s="1"/>
  <c r="N264" i="3"/>
  <c r="I202" i="3"/>
  <c r="N200" i="3"/>
  <c r="L199" i="3"/>
  <c r="D199" i="3"/>
  <c r="I198" i="3"/>
  <c r="N301" i="3"/>
  <c r="M301" i="3"/>
  <c r="L301" i="3"/>
  <c r="K301" i="3"/>
  <c r="J301" i="3"/>
  <c r="I301" i="3"/>
  <c r="H301" i="3"/>
  <c r="G301" i="3"/>
  <c r="F301" i="3"/>
  <c r="E301" i="3"/>
  <c r="N300" i="3"/>
  <c r="M300" i="3"/>
  <c r="L300" i="3"/>
  <c r="K300" i="3"/>
  <c r="J300" i="3"/>
  <c r="I300" i="3"/>
  <c r="H300" i="3"/>
  <c r="G300" i="3"/>
  <c r="F300" i="3"/>
  <c r="E300" i="3"/>
  <c r="N299" i="3"/>
  <c r="M299" i="3"/>
  <c r="L299" i="3"/>
  <c r="K299" i="3"/>
  <c r="J299" i="3"/>
  <c r="I299" i="3"/>
  <c r="H299" i="3"/>
  <c r="G299" i="3"/>
  <c r="F299" i="3"/>
  <c r="E299" i="3"/>
  <c r="N298" i="3"/>
  <c r="M298" i="3"/>
  <c r="L298" i="3"/>
  <c r="K298" i="3"/>
  <c r="J298" i="3"/>
  <c r="I298" i="3"/>
  <c r="H298" i="3"/>
  <c r="G298" i="3"/>
  <c r="F298" i="3"/>
  <c r="E298" i="3"/>
  <c r="N297" i="3"/>
  <c r="M297" i="3"/>
  <c r="L297" i="3"/>
  <c r="K297" i="3"/>
  <c r="J297" i="3"/>
  <c r="I297" i="3"/>
  <c r="H297" i="3"/>
  <c r="G297" i="3"/>
  <c r="F297" i="3"/>
  <c r="E297" i="3"/>
  <c r="N296" i="3"/>
  <c r="M296" i="3"/>
  <c r="L296" i="3"/>
  <c r="K296" i="3"/>
  <c r="J296" i="3"/>
  <c r="I296" i="3"/>
  <c r="H296" i="3"/>
  <c r="G296" i="3"/>
  <c r="F296" i="3"/>
  <c r="E296" i="3"/>
  <c r="P185" i="5"/>
  <c r="B293" i="3" s="1"/>
  <c r="P184" i="5"/>
  <c r="B292" i="3" s="1"/>
  <c r="N287" i="3"/>
  <c r="M287" i="3"/>
  <c r="L287" i="3"/>
  <c r="K287" i="3"/>
  <c r="J287" i="3"/>
  <c r="I287" i="3"/>
  <c r="H287" i="3"/>
  <c r="G287" i="3"/>
  <c r="F287" i="3"/>
  <c r="E287" i="3"/>
  <c r="D287" i="3"/>
  <c r="C287" i="3"/>
  <c r="B287" i="3"/>
  <c r="N286" i="3"/>
  <c r="M286" i="3"/>
  <c r="L286" i="3"/>
  <c r="K286" i="3"/>
  <c r="J286" i="3"/>
  <c r="I286" i="3"/>
  <c r="H286" i="3"/>
  <c r="G286" i="3"/>
  <c r="F286" i="3"/>
  <c r="E286" i="3"/>
  <c r="D286" i="3"/>
  <c r="C286" i="3"/>
  <c r="B286" i="3"/>
  <c r="N285" i="3"/>
  <c r="M285" i="3"/>
  <c r="L285" i="3"/>
  <c r="K285" i="3"/>
  <c r="J285" i="3"/>
  <c r="I285" i="3"/>
  <c r="H285" i="3"/>
  <c r="G285" i="3"/>
  <c r="F285" i="3"/>
  <c r="E285" i="3"/>
  <c r="D285" i="3"/>
  <c r="C285" i="3"/>
  <c r="B285" i="3"/>
  <c r="N284" i="3"/>
  <c r="M284" i="3"/>
  <c r="L284" i="3"/>
  <c r="K284" i="3"/>
  <c r="J284" i="3"/>
  <c r="I284" i="3"/>
  <c r="H284" i="3"/>
  <c r="G284" i="3"/>
  <c r="F284" i="3"/>
  <c r="E284" i="3"/>
  <c r="D284" i="3"/>
  <c r="C284" i="3"/>
  <c r="B284" i="3"/>
  <c r="N283" i="3"/>
  <c r="M283" i="3"/>
  <c r="L283" i="3"/>
  <c r="K283" i="3"/>
  <c r="J283" i="3"/>
  <c r="I283" i="3"/>
  <c r="H283" i="3"/>
  <c r="G283" i="3"/>
  <c r="F283" i="3"/>
  <c r="E283" i="3"/>
  <c r="D283" i="3"/>
  <c r="C283" i="3"/>
  <c r="B283" i="3"/>
  <c r="N282" i="3"/>
  <c r="M282" i="3"/>
  <c r="L282" i="3"/>
  <c r="K282" i="3"/>
  <c r="J282" i="3"/>
  <c r="I282" i="3"/>
  <c r="H282" i="3"/>
  <c r="G282" i="3"/>
  <c r="F282" i="3"/>
  <c r="E282" i="3"/>
  <c r="B185" i="5"/>
  <c r="B279" i="3" s="1"/>
  <c r="B184" i="5"/>
  <c r="B278" i="3" s="1"/>
  <c r="P172" i="5"/>
  <c r="B265" i="3" s="1"/>
  <c r="P171" i="5"/>
  <c r="B264" i="3" s="1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N256" i="3"/>
  <c r="M256" i="3"/>
  <c r="L256" i="3"/>
  <c r="K256" i="3"/>
  <c r="J256" i="3"/>
  <c r="I256" i="3"/>
  <c r="H256" i="3"/>
  <c r="G256" i="3"/>
  <c r="F256" i="3"/>
  <c r="E256" i="3"/>
  <c r="C256" i="3"/>
  <c r="B256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N254" i="3"/>
  <c r="M254" i="3"/>
  <c r="L254" i="3"/>
  <c r="K254" i="3"/>
  <c r="J254" i="3"/>
  <c r="I254" i="3"/>
  <c r="H254" i="3"/>
  <c r="G254" i="3"/>
  <c r="F254" i="3"/>
  <c r="E254" i="3"/>
  <c r="B172" i="5"/>
  <c r="B251" i="3" s="1"/>
  <c r="B171" i="5"/>
  <c r="B250" i="3" s="1"/>
  <c r="P159" i="5"/>
  <c r="B237" i="3" s="1"/>
  <c r="P158" i="5"/>
  <c r="B236" i="3" s="1"/>
  <c r="N231" i="3"/>
  <c r="M231" i="3"/>
  <c r="L231" i="3"/>
  <c r="K231" i="3"/>
  <c r="J231" i="3"/>
  <c r="I231" i="3"/>
  <c r="H231" i="3"/>
  <c r="G231" i="3"/>
  <c r="F231" i="3"/>
  <c r="E231" i="3"/>
  <c r="N230" i="3"/>
  <c r="M230" i="3"/>
  <c r="L230" i="3"/>
  <c r="K230" i="3"/>
  <c r="J230" i="3"/>
  <c r="I230" i="3"/>
  <c r="H230" i="3"/>
  <c r="G230" i="3"/>
  <c r="F230" i="3"/>
  <c r="E230" i="3"/>
  <c r="N229" i="3"/>
  <c r="M229" i="3"/>
  <c r="L229" i="3"/>
  <c r="K229" i="3"/>
  <c r="J229" i="3"/>
  <c r="I229" i="3"/>
  <c r="H229" i="3"/>
  <c r="G229" i="3"/>
  <c r="F229" i="3"/>
  <c r="E229" i="3"/>
  <c r="N228" i="3"/>
  <c r="M228" i="3"/>
  <c r="L228" i="3"/>
  <c r="K228" i="3"/>
  <c r="J228" i="3"/>
  <c r="I228" i="3"/>
  <c r="H228" i="3"/>
  <c r="G228" i="3"/>
  <c r="F228" i="3"/>
  <c r="E228" i="3"/>
  <c r="N227" i="3"/>
  <c r="M227" i="3"/>
  <c r="L227" i="3"/>
  <c r="K227" i="3"/>
  <c r="J227" i="3"/>
  <c r="I227" i="3"/>
  <c r="H227" i="3"/>
  <c r="G227" i="3"/>
  <c r="F227" i="3"/>
  <c r="E227" i="3"/>
  <c r="N226" i="3"/>
  <c r="M226" i="3"/>
  <c r="L226" i="3"/>
  <c r="K226" i="3"/>
  <c r="J226" i="3"/>
  <c r="I226" i="3"/>
  <c r="H226" i="3"/>
  <c r="G226" i="3"/>
  <c r="F226" i="3"/>
  <c r="E226" i="3"/>
  <c r="B159" i="5"/>
  <c r="B223" i="3" s="1"/>
  <c r="B158" i="5"/>
  <c r="B222" i="3" s="1"/>
  <c r="N217" i="3"/>
  <c r="M217" i="3"/>
  <c r="L217" i="3"/>
  <c r="K217" i="3"/>
  <c r="J217" i="3"/>
  <c r="I217" i="3"/>
  <c r="H217" i="3"/>
  <c r="G217" i="3"/>
  <c r="F217" i="3"/>
  <c r="E217" i="3"/>
  <c r="D217" i="3"/>
  <c r="P146" i="5"/>
  <c r="B209" i="3" s="1"/>
  <c r="P145" i="5"/>
  <c r="B208" i="3" s="1"/>
  <c r="D203" i="3"/>
  <c r="D202" i="3"/>
  <c r="D201" i="3"/>
  <c r="D200" i="3"/>
  <c r="D198" i="3"/>
  <c r="C203" i="3"/>
  <c r="C202" i="3"/>
  <c r="C201" i="3"/>
  <c r="C200" i="3"/>
  <c r="C199" i="3"/>
  <c r="C198" i="3"/>
  <c r="B203" i="3"/>
  <c r="B202" i="3"/>
  <c r="B201" i="3"/>
  <c r="B200" i="3"/>
  <c r="B199" i="3"/>
  <c r="B198" i="3"/>
  <c r="B146" i="5"/>
  <c r="B195" i="3" s="1"/>
  <c r="B145" i="5"/>
  <c r="B194" i="3" s="1"/>
  <c r="N203" i="3"/>
  <c r="M203" i="3"/>
  <c r="L203" i="3"/>
  <c r="K203" i="3"/>
  <c r="J203" i="3"/>
  <c r="I203" i="3"/>
  <c r="H203" i="3"/>
  <c r="G203" i="3"/>
  <c r="F203" i="3"/>
  <c r="E203" i="3"/>
  <c r="N202" i="3"/>
  <c r="M202" i="3"/>
  <c r="L202" i="3"/>
  <c r="K202" i="3"/>
  <c r="J202" i="3"/>
  <c r="H202" i="3"/>
  <c r="G202" i="3"/>
  <c r="F202" i="3"/>
  <c r="E202" i="3"/>
  <c r="N201" i="3"/>
  <c r="M201" i="3"/>
  <c r="L201" i="3"/>
  <c r="K201" i="3"/>
  <c r="J201" i="3"/>
  <c r="I201" i="3"/>
  <c r="H201" i="3"/>
  <c r="G201" i="3"/>
  <c r="F201" i="3"/>
  <c r="E201" i="3"/>
  <c r="M200" i="3"/>
  <c r="L200" i="3"/>
  <c r="K200" i="3"/>
  <c r="J200" i="3"/>
  <c r="I200" i="3"/>
  <c r="H200" i="3"/>
  <c r="G200" i="3"/>
  <c r="F200" i="3"/>
  <c r="E200" i="3"/>
  <c r="N199" i="3"/>
  <c r="M199" i="3"/>
  <c r="K199" i="3"/>
  <c r="J199" i="3"/>
  <c r="I199" i="3"/>
  <c r="H199" i="3"/>
  <c r="G199" i="3"/>
  <c r="F199" i="3"/>
  <c r="E199" i="3"/>
  <c r="N198" i="3"/>
  <c r="M198" i="3"/>
  <c r="L198" i="3"/>
  <c r="K198" i="3"/>
  <c r="J198" i="3"/>
  <c r="H198" i="3"/>
  <c r="G198" i="3"/>
  <c r="F198" i="3"/>
  <c r="E198" i="3"/>
  <c r="AE241" i="3" l="1"/>
  <c r="AH242" i="3"/>
  <c r="AH245" i="3"/>
  <c r="AE245" i="3"/>
  <c r="AE244" i="3"/>
  <c r="AH240" i="3"/>
  <c r="AI245" i="3"/>
  <c r="AL240" i="3"/>
  <c r="AH241" i="3"/>
  <c r="AD241" i="3"/>
  <c r="AL245" i="3"/>
  <c r="AE243" i="3"/>
  <c r="AD242" i="3"/>
  <c r="AE242" i="3"/>
  <c r="AD240" i="3"/>
  <c r="AH244" i="3"/>
  <c r="AL244" i="3"/>
  <c r="AI244" i="3"/>
  <c r="AH243" i="3"/>
  <c r="AI241" i="3"/>
  <c r="AD245" i="3"/>
  <c r="AL243" i="3"/>
  <c r="AL242" i="3"/>
  <c r="N208" i="3"/>
  <c r="AL217" i="3" s="1"/>
  <c r="AE240" i="3"/>
  <c r="AI242" i="3"/>
  <c r="AD244" i="3"/>
  <c r="AI240" i="3"/>
  <c r="AI243" i="3"/>
  <c r="AD243" i="3"/>
  <c r="N278" i="3"/>
  <c r="AL286" i="3" s="1"/>
  <c r="AM286" i="3" s="1"/>
  <c r="AL270" i="3"/>
  <c r="AM270" i="3" s="1"/>
  <c r="AL273" i="3"/>
  <c r="AM273" i="3" s="1"/>
  <c r="AL269" i="3"/>
  <c r="AM269" i="3" s="1"/>
  <c r="AL272" i="3"/>
  <c r="AM272" i="3" s="1"/>
  <c r="AL268" i="3"/>
  <c r="AL271" i="3"/>
  <c r="AM271" i="3" s="1"/>
  <c r="AH272" i="3"/>
  <c r="AH270" i="3"/>
  <c r="AD273" i="3"/>
  <c r="N123" i="3" s="1"/>
  <c r="AD271" i="3"/>
  <c r="N121" i="3" s="1"/>
  <c r="AD269" i="3"/>
  <c r="N119" i="3" s="1"/>
  <c r="AD268" i="3"/>
  <c r="AI273" i="3"/>
  <c r="AJ273" i="3" s="1"/>
  <c r="AI271" i="3"/>
  <c r="AJ271" i="3" s="1"/>
  <c r="AI269" i="3"/>
  <c r="AJ269" i="3" s="1"/>
  <c r="AE272" i="3"/>
  <c r="AF272" i="3" s="1"/>
  <c r="AE270" i="3"/>
  <c r="AF270" i="3" s="1"/>
  <c r="AI268" i="3"/>
  <c r="AJ268" i="3" s="1"/>
  <c r="AH273" i="3"/>
  <c r="AH271" i="3"/>
  <c r="AH269" i="3"/>
  <c r="AD272" i="3"/>
  <c r="N122" i="3" s="1"/>
  <c r="AD270" i="3"/>
  <c r="N120" i="3" s="1"/>
  <c r="AH268" i="3"/>
  <c r="AI272" i="3"/>
  <c r="AJ272" i="3" s="1"/>
  <c r="AI270" i="3"/>
  <c r="AJ270" i="3" s="1"/>
  <c r="AE273" i="3"/>
  <c r="AF273" i="3" s="1"/>
  <c r="AE271" i="3"/>
  <c r="AF271" i="3" s="1"/>
  <c r="AE269" i="3"/>
  <c r="AF269" i="3" s="1"/>
  <c r="AE268" i="3"/>
  <c r="AF268" i="3" s="1"/>
  <c r="N250" i="3"/>
  <c r="AE259" i="3" s="1"/>
  <c r="N292" i="3"/>
  <c r="N222" i="3"/>
  <c r="N194" i="3"/>
  <c r="AP304" i="3"/>
  <c r="AP303" i="3"/>
  <c r="M162" i="3"/>
  <c r="M161" i="3"/>
  <c r="M160" i="3"/>
  <c r="M159" i="3"/>
  <c r="M158" i="3"/>
  <c r="M157" i="3"/>
  <c r="C162" i="3"/>
  <c r="C161" i="3"/>
  <c r="C160" i="3"/>
  <c r="C159" i="3"/>
  <c r="C158" i="3"/>
  <c r="C157" i="3"/>
  <c r="AP290" i="3"/>
  <c r="AP289" i="3"/>
  <c r="AP288" i="3"/>
  <c r="M123" i="3"/>
  <c r="M122" i="3"/>
  <c r="M121" i="3"/>
  <c r="M120" i="3"/>
  <c r="M119" i="3"/>
  <c r="M118" i="3"/>
  <c r="AP276" i="3"/>
  <c r="AP275" i="3"/>
  <c r="AP274" i="3"/>
  <c r="AM268" i="3"/>
  <c r="AE282" i="3" l="1"/>
  <c r="AF282" i="3" s="1"/>
  <c r="AD282" i="3"/>
  <c r="D157" i="3" s="1"/>
  <c r="AE214" i="3"/>
  <c r="AD215" i="3"/>
  <c r="AE217" i="3"/>
  <c r="AH214" i="3"/>
  <c r="AL214" i="3"/>
  <c r="AE216" i="3"/>
  <c r="AH216" i="3"/>
  <c r="AH213" i="3"/>
  <c r="AI217" i="3"/>
  <c r="AI212" i="3"/>
  <c r="AH217" i="3"/>
  <c r="AD212" i="3"/>
  <c r="AD213" i="3"/>
  <c r="AE215" i="3"/>
  <c r="AD214" i="3"/>
  <c r="AI284" i="3"/>
  <c r="AJ284" i="3" s="1"/>
  <c r="AI216" i="3"/>
  <c r="AH215" i="3"/>
  <c r="AI213" i="3"/>
  <c r="AH212" i="3"/>
  <c r="AL212" i="3"/>
  <c r="AL216" i="3"/>
  <c r="AE212" i="3"/>
  <c r="AI214" i="3"/>
  <c r="AD217" i="3"/>
  <c r="AE213" i="3"/>
  <c r="AI215" i="3"/>
  <c r="AD216" i="3"/>
  <c r="AH282" i="3"/>
  <c r="AL213" i="3"/>
  <c r="AE286" i="3"/>
  <c r="AF286" i="3" s="1"/>
  <c r="AL215" i="3"/>
  <c r="AD286" i="3"/>
  <c r="D161" i="3" s="1"/>
  <c r="AE285" i="3"/>
  <c r="AF285" i="3" s="1"/>
  <c r="AH285" i="3"/>
  <c r="AH284" i="3"/>
  <c r="AL284" i="3"/>
  <c r="AM284" i="3" s="1"/>
  <c r="AE287" i="3"/>
  <c r="AF287" i="3" s="1"/>
  <c r="AD284" i="3"/>
  <c r="D159" i="3" s="1"/>
  <c r="AH287" i="3"/>
  <c r="AI283" i="3"/>
  <c r="AJ283" i="3" s="1"/>
  <c r="AD283" i="3"/>
  <c r="D158" i="3" s="1"/>
  <c r="AH286" i="3"/>
  <c r="AL285" i="3"/>
  <c r="AM285" i="3" s="1"/>
  <c r="AI282" i="3"/>
  <c r="AJ282" i="3" s="1"/>
  <c r="AI285" i="3"/>
  <c r="AJ285" i="3" s="1"/>
  <c r="AD285" i="3"/>
  <c r="D160" i="3" s="1"/>
  <c r="AL283" i="3"/>
  <c r="AM283" i="3" s="1"/>
  <c r="AL282" i="3"/>
  <c r="AM282" i="3" s="1"/>
  <c r="AE283" i="3"/>
  <c r="AF283" i="3" s="1"/>
  <c r="AI286" i="3"/>
  <c r="AJ286" i="3" s="1"/>
  <c r="AH283" i="3"/>
  <c r="AE284" i="3"/>
  <c r="AF284" i="3" s="1"/>
  <c r="AI287" i="3"/>
  <c r="AJ287" i="3" s="1"/>
  <c r="AD287" i="3"/>
  <c r="D162" i="3" s="1"/>
  <c r="AL287" i="3"/>
  <c r="AM287" i="3" s="1"/>
  <c r="AH259" i="3"/>
  <c r="AD255" i="3"/>
  <c r="AD258" i="3"/>
  <c r="AD257" i="3"/>
  <c r="AI254" i="3"/>
  <c r="AE254" i="3"/>
  <c r="AI257" i="3"/>
  <c r="AL298" i="3"/>
  <c r="AM298" i="3" s="1"/>
  <c r="AH300" i="3"/>
  <c r="AH298" i="3"/>
  <c r="AH296" i="3"/>
  <c r="AD300" i="3"/>
  <c r="N161" i="3" s="1"/>
  <c r="AD298" i="3"/>
  <c r="N159" i="3" s="1"/>
  <c r="AD296" i="3"/>
  <c r="N157" i="3" s="1"/>
  <c r="AL301" i="3"/>
  <c r="AM301" i="3" s="1"/>
  <c r="AL297" i="3"/>
  <c r="AM297" i="3" s="1"/>
  <c r="AI301" i="3"/>
  <c r="AJ301" i="3" s="1"/>
  <c r="AI299" i="3"/>
  <c r="AJ299" i="3" s="1"/>
  <c r="AI297" i="3"/>
  <c r="AJ297" i="3" s="1"/>
  <c r="AE301" i="3"/>
  <c r="AF301" i="3" s="1"/>
  <c r="AE299" i="3"/>
  <c r="AF299" i="3" s="1"/>
  <c r="AE297" i="3"/>
  <c r="AF297" i="3" s="1"/>
  <c r="AL300" i="3"/>
  <c r="AM300" i="3" s="1"/>
  <c r="AL296" i="3"/>
  <c r="AM296" i="3" s="1"/>
  <c r="AH301" i="3"/>
  <c r="AH299" i="3"/>
  <c r="AH297" i="3"/>
  <c r="AD301" i="3"/>
  <c r="N162" i="3" s="1"/>
  <c r="AD299" i="3"/>
  <c r="N160" i="3" s="1"/>
  <c r="AD297" i="3"/>
  <c r="N158" i="3" s="1"/>
  <c r="AL299" i="3"/>
  <c r="AM299" i="3" s="1"/>
  <c r="AI300" i="3"/>
  <c r="AJ300" i="3" s="1"/>
  <c r="AI298" i="3"/>
  <c r="AJ298" i="3" s="1"/>
  <c r="AI296" i="3"/>
  <c r="AJ296" i="3" s="1"/>
  <c r="AE300" i="3"/>
  <c r="AF300" i="3" s="1"/>
  <c r="AE298" i="3"/>
  <c r="AF298" i="3" s="1"/>
  <c r="AE296" i="3"/>
  <c r="AF296" i="3" s="1"/>
  <c r="AH254" i="3"/>
  <c r="AL258" i="3"/>
  <c r="AL254" i="3"/>
  <c r="AL257" i="3"/>
  <c r="AL256" i="3"/>
  <c r="AL259" i="3"/>
  <c r="AL255" i="3"/>
  <c r="AD256" i="3"/>
  <c r="AI255" i="3"/>
  <c r="AH258" i="3"/>
  <c r="AL231" i="3"/>
  <c r="AL227" i="3"/>
  <c r="AL230" i="3"/>
  <c r="AL226" i="3"/>
  <c r="AL229" i="3"/>
  <c r="AL228" i="3"/>
  <c r="AI202" i="3"/>
  <c r="AL203" i="3"/>
  <c r="AL199" i="3"/>
  <c r="AL202" i="3"/>
  <c r="AL198" i="3"/>
  <c r="AL200" i="3"/>
  <c r="AL201" i="3"/>
  <c r="AI203" i="3"/>
  <c r="AD203" i="3"/>
  <c r="AH200" i="3"/>
  <c r="AD201" i="3"/>
  <c r="AE200" i="3"/>
  <c r="AH203" i="3"/>
  <c r="AE199" i="3"/>
  <c r="AH198" i="3"/>
  <c r="AI201" i="3"/>
  <c r="AI199" i="3"/>
  <c r="AD199" i="3"/>
  <c r="AE202" i="3"/>
  <c r="AI256" i="3"/>
  <c r="AH255" i="3"/>
  <c r="AE256" i="3"/>
  <c r="AI259" i="3"/>
  <c r="AD259" i="3"/>
  <c r="AE255" i="3"/>
  <c r="AI258" i="3"/>
  <c r="AH257" i="3"/>
  <c r="AE258" i="3"/>
  <c r="AD254" i="3"/>
  <c r="AH256" i="3"/>
  <c r="AE257" i="3"/>
  <c r="AI230" i="3"/>
  <c r="AI228" i="3"/>
  <c r="AI226" i="3"/>
  <c r="AE230" i="3"/>
  <c r="AE228" i="3"/>
  <c r="AE226" i="3"/>
  <c r="AH230" i="3"/>
  <c r="AH228" i="3"/>
  <c r="AH226" i="3"/>
  <c r="AD230" i="3"/>
  <c r="AD228" i="3"/>
  <c r="AD226" i="3"/>
  <c r="AI231" i="3"/>
  <c r="AI229" i="3"/>
  <c r="AI227" i="3"/>
  <c r="AE231" i="3"/>
  <c r="AE229" i="3"/>
  <c r="AE227" i="3"/>
  <c r="AH231" i="3"/>
  <c r="AH229" i="3"/>
  <c r="AH227" i="3"/>
  <c r="AD231" i="3"/>
  <c r="AD229" i="3"/>
  <c r="AD227" i="3"/>
  <c r="AE203" i="3"/>
  <c r="AD198" i="3"/>
  <c r="AH202" i="3"/>
  <c r="AE201" i="3"/>
  <c r="AD200" i="3"/>
  <c r="AI198" i="3"/>
  <c r="AH201" i="3"/>
  <c r="AD202" i="3"/>
  <c r="AI200" i="3"/>
  <c r="AH199" i="3"/>
  <c r="AE198" i="3"/>
  <c r="AG270" i="3"/>
  <c r="AG268" i="3"/>
  <c r="AG273" i="3"/>
  <c r="AG269" i="3"/>
  <c r="AG272" i="3"/>
  <c r="AG271" i="3"/>
  <c r="AK272" i="3"/>
  <c r="AK268" i="3"/>
  <c r="AK273" i="3"/>
  <c r="AK271" i="3"/>
  <c r="AK270" i="3"/>
  <c r="AK269" i="3"/>
  <c r="N118" i="3"/>
  <c r="D275" i="3"/>
  <c r="D276" i="3"/>
  <c r="AN269" i="3"/>
  <c r="O119" i="3" s="1"/>
  <c r="AN273" i="3"/>
  <c r="O123" i="3" s="1"/>
  <c r="AN270" i="3"/>
  <c r="O120" i="3" s="1"/>
  <c r="AN268" i="3"/>
  <c r="O118" i="3" s="1"/>
  <c r="AN272" i="3"/>
  <c r="O122" i="3" s="1"/>
  <c r="AN271" i="3"/>
  <c r="O121" i="3" s="1"/>
  <c r="AP286" i="3"/>
  <c r="AP268" i="3"/>
  <c r="AP269" i="3"/>
  <c r="AP270" i="3"/>
  <c r="AP271" i="3"/>
  <c r="AP272" i="3"/>
  <c r="AP273" i="3"/>
  <c r="AP260" i="3"/>
  <c r="AP261" i="3"/>
  <c r="AP262" i="3"/>
  <c r="AP246" i="3"/>
  <c r="AP247" i="3"/>
  <c r="AP248" i="3"/>
  <c r="AP218" i="3"/>
  <c r="AP219" i="3"/>
  <c r="AP220" i="3"/>
  <c r="AP287" i="3" l="1"/>
  <c r="AP298" i="3"/>
  <c r="AP285" i="3"/>
  <c r="AN282" i="3"/>
  <c r="E157" i="3" s="1"/>
  <c r="AP283" i="3"/>
  <c r="AN285" i="3"/>
  <c r="E160" i="3" s="1"/>
  <c r="AN284" i="3"/>
  <c r="E159" i="3" s="1"/>
  <c r="AP282" i="3"/>
  <c r="AP284" i="3"/>
  <c r="AN286" i="3"/>
  <c r="E161" i="3" s="1"/>
  <c r="AK283" i="3"/>
  <c r="AN301" i="3"/>
  <c r="O162" i="3" s="1"/>
  <c r="AN298" i="3"/>
  <c r="O159" i="3" s="1"/>
  <c r="AP297" i="3"/>
  <c r="AN300" i="3"/>
  <c r="O161" i="3" s="1"/>
  <c r="AK298" i="3"/>
  <c r="AN299" i="3"/>
  <c r="O160" i="3" s="1"/>
  <c r="AP299" i="3"/>
  <c r="AG301" i="3"/>
  <c r="AG285" i="3"/>
  <c r="AG283" i="3"/>
  <c r="AN296" i="3"/>
  <c r="O157" i="3" s="1"/>
  <c r="D289" i="3"/>
  <c r="AK299" i="3"/>
  <c r="AN283" i="3"/>
  <c r="E158" i="3" s="1"/>
  <c r="AG297" i="3"/>
  <c r="AN297" i="3"/>
  <c r="O158" i="3" s="1"/>
  <c r="AP300" i="3"/>
  <c r="D304" i="3"/>
  <c r="AG296" i="3"/>
  <c r="AK296" i="3"/>
  <c r="AP301" i="3"/>
  <c r="D303" i="3"/>
  <c r="AG282" i="3"/>
  <c r="AN287" i="3"/>
  <c r="E162" i="3" s="1"/>
  <c r="AG299" i="3"/>
  <c r="AK282" i="3"/>
  <c r="AK286" i="3"/>
  <c r="AK284" i="3"/>
  <c r="AG287" i="3"/>
  <c r="D290" i="3"/>
  <c r="AK287" i="3"/>
  <c r="AG284" i="3"/>
  <c r="AG286" i="3"/>
  <c r="AK285" i="3"/>
  <c r="AK297" i="3"/>
  <c r="AK300" i="3"/>
  <c r="AG300" i="3"/>
  <c r="AG298" i="3"/>
  <c r="AP296" i="3"/>
  <c r="AK301" i="3"/>
  <c r="D234" i="3"/>
  <c r="D233" i="3"/>
  <c r="D262" i="3"/>
  <c r="D261" i="3"/>
  <c r="D206" i="3"/>
  <c r="D205" i="3"/>
  <c r="D248" i="3"/>
  <c r="D247" i="3"/>
  <c r="D219" i="3" l="1"/>
  <c r="D220" i="3"/>
  <c r="AJ241" i="3"/>
  <c r="AJ242" i="3"/>
  <c r="AJ243" i="3"/>
  <c r="AJ244" i="3"/>
  <c r="AJ245" i="3"/>
  <c r="AJ240" i="3"/>
  <c r="AF241" i="3"/>
  <c r="AF242" i="3"/>
  <c r="AF243" i="3"/>
  <c r="AF244" i="3"/>
  <c r="AF245" i="3"/>
  <c r="AF240" i="3"/>
  <c r="AJ227" i="3"/>
  <c r="AJ228" i="3"/>
  <c r="AJ229" i="3"/>
  <c r="AJ230" i="3"/>
  <c r="AJ231" i="3"/>
  <c r="AJ226" i="3"/>
  <c r="AF227" i="3"/>
  <c r="AF228" i="3"/>
  <c r="AF229" i="3"/>
  <c r="AF230" i="3"/>
  <c r="AF231" i="3"/>
  <c r="AF226" i="3"/>
  <c r="AN229" i="3"/>
  <c r="AF199" i="3"/>
  <c r="AJ199" i="3"/>
  <c r="AF200" i="3"/>
  <c r="AJ200" i="3"/>
  <c r="AF201" i="3"/>
  <c r="AJ201" i="3"/>
  <c r="AF202" i="3"/>
  <c r="AJ202" i="3"/>
  <c r="AF203" i="3"/>
  <c r="AJ203" i="3"/>
  <c r="AG230" i="3" l="1"/>
  <c r="AG226" i="3"/>
  <c r="D87" i="3" s="1"/>
  <c r="F87" i="3" s="1"/>
  <c r="AG231" i="3"/>
  <c r="AG229" i="3"/>
  <c r="AG228" i="3"/>
  <c r="AG227" i="3"/>
  <c r="AK244" i="3"/>
  <c r="AO244" i="3" s="1"/>
  <c r="AK240" i="3"/>
  <c r="AO240" i="3" s="1"/>
  <c r="AK241" i="3"/>
  <c r="AO241" i="3" s="1"/>
  <c r="AK243" i="3"/>
  <c r="AO243" i="3" s="1"/>
  <c r="AK242" i="3"/>
  <c r="AO242" i="3" s="1"/>
  <c r="AK245" i="3"/>
  <c r="AO245" i="3" s="1"/>
  <c r="AK228" i="3"/>
  <c r="AO228" i="3" s="1"/>
  <c r="AK226" i="3"/>
  <c r="AO226" i="3" s="1"/>
  <c r="AK231" i="3"/>
  <c r="AO231" i="3" s="1"/>
  <c r="AK227" i="3"/>
  <c r="AO227" i="3" s="1"/>
  <c r="AK230" i="3"/>
  <c r="AO230" i="3" s="1"/>
  <c r="AK229" i="3"/>
  <c r="AO229" i="3" s="1"/>
  <c r="AG242" i="3"/>
  <c r="AG244" i="3"/>
  <c r="AG243" i="3"/>
  <c r="AG245" i="3"/>
  <c r="AG241" i="3"/>
  <c r="AG240" i="3"/>
  <c r="AM201" i="3"/>
  <c r="AP201" i="3" s="1"/>
  <c r="AM200" i="3"/>
  <c r="AP200" i="3" s="1"/>
  <c r="AM199" i="3"/>
  <c r="AP199" i="3" s="1"/>
  <c r="AM214" i="3"/>
  <c r="AP214" i="3" s="1"/>
  <c r="AM226" i="3"/>
  <c r="AP226" i="3" s="1"/>
  <c r="AM240" i="3"/>
  <c r="AP240" i="3" s="1"/>
  <c r="AM242" i="3"/>
  <c r="AP242" i="3" s="1"/>
  <c r="AM256" i="3"/>
  <c r="AP256" i="3" s="1"/>
  <c r="AM231" i="3"/>
  <c r="AP231" i="3" s="1"/>
  <c r="AM227" i="3"/>
  <c r="AP227" i="3" s="1"/>
  <c r="AM259" i="3"/>
  <c r="AP259" i="3" s="1"/>
  <c r="AM198" i="3"/>
  <c r="AP198" i="3" s="1"/>
  <c r="AM216" i="3"/>
  <c r="AP216" i="3" s="1"/>
  <c r="AM230" i="3"/>
  <c r="AP230" i="3" s="1"/>
  <c r="AM244" i="3"/>
  <c r="AP244" i="3" s="1"/>
  <c r="AM258" i="3"/>
  <c r="AP258" i="3" s="1"/>
  <c r="AM202" i="3"/>
  <c r="AP202" i="3" s="1"/>
  <c r="AM212" i="3"/>
  <c r="AP212" i="3" s="1"/>
  <c r="AM228" i="3"/>
  <c r="AP228" i="3" s="1"/>
  <c r="AM254" i="3"/>
  <c r="AP254" i="3" s="1"/>
  <c r="AM217" i="3"/>
  <c r="AP217" i="3" s="1"/>
  <c r="AM213" i="3"/>
  <c r="AP213" i="3" s="1"/>
  <c r="AM245" i="3"/>
  <c r="AP245" i="3" s="1"/>
  <c r="AM241" i="3"/>
  <c r="AP241" i="3" s="1"/>
  <c r="AM255" i="3"/>
  <c r="AP255" i="3" s="1"/>
  <c r="AM203" i="3"/>
  <c r="AP203" i="3" s="1"/>
  <c r="AM215" i="3"/>
  <c r="AP215" i="3" s="1"/>
  <c r="AM229" i="3"/>
  <c r="AP229" i="3" s="1"/>
  <c r="AM243" i="3"/>
  <c r="AP243" i="3" s="1"/>
  <c r="AM257" i="3"/>
  <c r="AP257" i="3" s="1"/>
  <c r="AN228" i="3"/>
  <c r="AN201" i="3"/>
  <c r="AN226" i="3"/>
  <c r="AN240" i="3"/>
  <c r="AN241" i="3"/>
  <c r="AN231" i="3"/>
  <c r="AN230" i="3"/>
  <c r="AN227" i="3"/>
  <c r="AN244" i="3"/>
  <c r="AN242" i="3"/>
  <c r="AN245" i="3"/>
  <c r="AN243" i="3"/>
  <c r="AN199" i="3"/>
  <c r="AN200" i="3"/>
  <c r="AN203" i="3"/>
  <c r="AN202" i="3"/>
  <c r="AQ229" i="3" l="1"/>
  <c r="AR229" i="3" s="1"/>
  <c r="AQ245" i="3"/>
  <c r="AS245" i="3" s="1"/>
  <c r="AQ242" i="3"/>
  <c r="AR242" i="3" s="1"/>
  <c r="AQ241" i="3"/>
  <c r="AS241" i="3" s="1"/>
  <c r="AQ231" i="3"/>
  <c r="AR231" i="3" s="1"/>
  <c r="AQ244" i="3"/>
  <c r="AR244" i="3" s="1"/>
  <c r="AQ240" i="3"/>
  <c r="AS240" i="3" s="1"/>
  <c r="AQ226" i="3"/>
  <c r="AS226" i="3" s="1"/>
  <c r="AQ230" i="3"/>
  <c r="AS230" i="3" s="1"/>
  <c r="AQ228" i="3"/>
  <c r="AS228" i="3" s="1"/>
  <c r="AQ243" i="3"/>
  <c r="AR243" i="3" s="1"/>
  <c r="AQ227" i="3"/>
  <c r="AR227" i="3" s="1"/>
  <c r="C119" i="3"/>
  <c r="C120" i="3"/>
  <c r="C121" i="3"/>
  <c r="C122" i="3"/>
  <c r="C123" i="3"/>
  <c r="C118" i="3"/>
  <c r="M84" i="3"/>
  <c r="M80" i="3"/>
  <c r="M81" i="3"/>
  <c r="M82" i="3"/>
  <c r="M83" i="3"/>
  <c r="M79" i="3"/>
  <c r="M41" i="3"/>
  <c r="M42" i="3"/>
  <c r="M43" i="3"/>
  <c r="M44" i="3"/>
  <c r="M45" i="3"/>
  <c r="M40" i="3"/>
  <c r="C41" i="3"/>
  <c r="C42" i="3"/>
  <c r="C43" i="3"/>
  <c r="C44" i="3"/>
  <c r="C45" i="3"/>
  <c r="C40" i="3"/>
  <c r="C80" i="3"/>
  <c r="C81" i="3"/>
  <c r="C82" i="3"/>
  <c r="C83" i="3"/>
  <c r="C84" i="3"/>
  <c r="C79" i="3"/>
  <c r="AS229" i="3" l="1"/>
  <c r="AR245" i="3"/>
  <c r="AS242" i="3"/>
  <c r="AR241" i="3"/>
  <c r="AR226" i="3"/>
  <c r="AS231" i="3"/>
  <c r="AS244" i="3"/>
  <c r="AR240" i="3"/>
  <c r="AR230" i="3"/>
  <c r="AS243" i="3"/>
  <c r="AR228" i="3"/>
  <c r="AS227" i="3"/>
  <c r="N84" i="3"/>
  <c r="N83" i="3"/>
  <c r="N82" i="3"/>
  <c r="N81" i="3"/>
  <c r="N80" i="3"/>
  <c r="N79" i="3"/>
  <c r="AJ259" i="3"/>
  <c r="AF259" i="3"/>
  <c r="D123" i="3"/>
  <c r="AJ258" i="3"/>
  <c r="AF258" i="3"/>
  <c r="D122" i="3"/>
  <c r="AJ257" i="3"/>
  <c r="AF257" i="3"/>
  <c r="D121" i="3"/>
  <c r="AJ256" i="3"/>
  <c r="AF256" i="3"/>
  <c r="D120" i="3"/>
  <c r="AJ255" i="3"/>
  <c r="AF255" i="3"/>
  <c r="D119" i="3"/>
  <c r="AJ254" i="3"/>
  <c r="AF254" i="3"/>
  <c r="D118" i="3"/>
  <c r="N40" i="3"/>
  <c r="AF212" i="3"/>
  <c r="AJ212" i="3"/>
  <c r="N41" i="3"/>
  <c r="AF213" i="3"/>
  <c r="AJ213" i="3"/>
  <c r="N42" i="3"/>
  <c r="AF214" i="3"/>
  <c r="AJ214" i="3"/>
  <c r="N43" i="3"/>
  <c r="AF215" i="3"/>
  <c r="AJ215" i="3"/>
  <c r="N44" i="3"/>
  <c r="AF216" i="3"/>
  <c r="AJ216" i="3"/>
  <c r="N45" i="3"/>
  <c r="AF217" i="3"/>
  <c r="AJ217" i="3"/>
  <c r="D84" i="3"/>
  <c r="D83" i="3"/>
  <c r="D82" i="3"/>
  <c r="D81" i="3"/>
  <c r="D80" i="3"/>
  <c r="D79" i="3"/>
  <c r="D45" i="3"/>
  <c r="D44" i="3"/>
  <c r="D43" i="3"/>
  <c r="D42" i="3"/>
  <c r="D41" i="3"/>
  <c r="AJ198" i="3"/>
  <c r="AF198" i="3"/>
  <c r="D40" i="3"/>
  <c r="AG202" i="3" l="1"/>
  <c r="AG198" i="3"/>
  <c r="AG200" i="3"/>
  <c r="AG199" i="3"/>
  <c r="AG201" i="3"/>
  <c r="AG203" i="3"/>
  <c r="AG258" i="3"/>
  <c r="AG254" i="3"/>
  <c r="AG256" i="3"/>
  <c r="AG255" i="3"/>
  <c r="AG257" i="3"/>
  <c r="AG259" i="3"/>
  <c r="AK200" i="3"/>
  <c r="AO200" i="3" s="1"/>
  <c r="AQ200" i="3" s="1"/>
  <c r="AK202" i="3"/>
  <c r="AO202" i="3" s="1"/>
  <c r="AQ202" i="3" s="1"/>
  <c r="AK201" i="3"/>
  <c r="AO201" i="3" s="1"/>
  <c r="AQ201" i="3" s="1"/>
  <c r="AK203" i="3"/>
  <c r="AO203" i="3" s="1"/>
  <c r="AQ203" i="3" s="1"/>
  <c r="AK199" i="3"/>
  <c r="AO199" i="3" s="1"/>
  <c r="AQ199" i="3" s="1"/>
  <c r="AK198" i="3"/>
  <c r="AO198" i="3" s="1"/>
  <c r="AG214" i="3"/>
  <c r="AG212" i="3"/>
  <c r="AG217" i="3"/>
  <c r="AG213" i="3"/>
  <c r="AG216" i="3"/>
  <c r="AG215" i="3"/>
  <c r="AK216" i="3"/>
  <c r="AO216" i="3" s="1"/>
  <c r="AK212" i="3"/>
  <c r="AO212" i="3" s="1"/>
  <c r="AK217" i="3"/>
  <c r="AO217" i="3" s="1"/>
  <c r="AK215" i="3"/>
  <c r="AO215" i="3" s="1"/>
  <c r="AK214" i="3"/>
  <c r="AO214" i="3" s="1"/>
  <c r="AK213" i="3"/>
  <c r="AO213" i="3" s="1"/>
  <c r="AK256" i="3"/>
  <c r="AO256" i="3" s="1"/>
  <c r="AK257" i="3"/>
  <c r="AO257" i="3" s="1"/>
  <c r="AK259" i="3"/>
  <c r="AO259" i="3" s="1"/>
  <c r="AK255" i="3"/>
  <c r="AO255" i="3" s="1"/>
  <c r="AK258" i="3"/>
  <c r="AO258" i="3" s="1"/>
  <c r="AK254" i="3"/>
  <c r="N165" i="3"/>
  <c r="P165" i="3" s="1"/>
  <c r="D165" i="3"/>
  <c r="F165" i="3" s="1"/>
  <c r="AO301" i="3"/>
  <c r="AQ301" i="3" s="1"/>
  <c r="AO297" i="3"/>
  <c r="AQ297" i="3" s="1"/>
  <c r="AO286" i="3"/>
  <c r="AQ286" i="3" s="1"/>
  <c r="AO283" i="3"/>
  <c r="AQ283" i="3" s="1"/>
  <c r="AO298" i="3"/>
  <c r="AQ298" i="3" s="1"/>
  <c r="AO287" i="3"/>
  <c r="AQ287" i="3" s="1"/>
  <c r="AO300" i="3"/>
  <c r="AQ300" i="3" s="1"/>
  <c r="AO285" i="3"/>
  <c r="AQ285" i="3" s="1"/>
  <c r="AO284" i="3"/>
  <c r="AQ284" i="3" s="1"/>
  <c r="AO299" i="3"/>
  <c r="AQ299" i="3" s="1"/>
  <c r="AO271" i="3"/>
  <c r="AQ271" i="3" s="1"/>
  <c r="AO269" i="3"/>
  <c r="AQ269" i="3" s="1"/>
  <c r="AO270" i="3"/>
  <c r="AQ270" i="3" s="1"/>
  <c r="AO272" i="3"/>
  <c r="AQ272" i="3" s="1"/>
  <c r="AO273" i="3"/>
  <c r="AQ273" i="3" s="1"/>
  <c r="N126" i="3"/>
  <c r="P126" i="3" s="1"/>
  <c r="AN214" i="3"/>
  <c r="O42" i="3" s="1"/>
  <c r="AN198" i="3"/>
  <c r="E40" i="3" s="1"/>
  <c r="AN216" i="3"/>
  <c r="O44" i="3" s="1"/>
  <c r="AN212" i="3"/>
  <c r="O40" i="3" s="1"/>
  <c r="AN215" i="3"/>
  <c r="O43" i="3" s="1"/>
  <c r="AN254" i="3"/>
  <c r="E118" i="3" s="1"/>
  <c r="AN256" i="3"/>
  <c r="E120" i="3" s="1"/>
  <c r="AN258" i="3"/>
  <c r="E122" i="3" s="1"/>
  <c r="O79" i="3"/>
  <c r="O81" i="3"/>
  <c r="O82" i="3"/>
  <c r="O83" i="3"/>
  <c r="O80" i="3"/>
  <c r="O84" i="3"/>
  <c r="E83" i="3"/>
  <c r="AN257" i="3"/>
  <c r="E121" i="3" s="1"/>
  <c r="E79" i="3"/>
  <c r="E81" i="3"/>
  <c r="AN255" i="3"/>
  <c r="E119" i="3" s="1"/>
  <c r="AN259" i="3"/>
  <c r="E123" i="3" s="1"/>
  <c r="AN217" i="3"/>
  <c r="O45" i="3" s="1"/>
  <c r="AN213" i="3"/>
  <c r="O41" i="3" s="1"/>
  <c r="E82" i="3"/>
  <c r="E80" i="3"/>
  <c r="E84" i="3"/>
  <c r="E42" i="3"/>
  <c r="E43" i="3"/>
  <c r="E41" i="3"/>
  <c r="E45" i="3"/>
  <c r="E44" i="3"/>
  <c r="AR284" i="3" l="1"/>
  <c r="F159" i="3" s="1"/>
  <c r="AS284" i="3"/>
  <c r="G159" i="3" s="1"/>
  <c r="AS286" i="3"/>
  <c r="G161" i="3" s="1"/>
  <c r="AR286" i="3"/>
  <c r="F161" i="3" s="1"/>
  <c r="AS298" i="3"/>
  <c r="Q159" i="3" s="1"/>
  <c r="AR298" i="3"/>
  <c r="AO296" i="3"/>
  <c r="AQ296" i="3" s="1"/>
  <c r="O165" i="3"/>
  <c r="AS301" i="3"/>
  <c r="Q162" i="3" s="1"/>
  <c r="AR301" i="3"/>
  <c r="P162" i="3" s="1"/>
  <c r="AS299" i="3"/>
  <c r="Q160" i="3" s="1"/>
  <c r="AR299" i="3"/>
  <c r="P160" i="3" s="1"/>
  <c r="AO282" i="3"/>
  <c r="AQ282" i="3" s="1"/>
  <c r="E165" i="3"/>
  <c r="AR283" i="3"/>
  <c r="F158" i="3" s="1"/>
  <c r="AS283" i="3"/>
  <c r="G158" i="3" s="1"/>
  <c r="AS287" i="3"/>
  <c r="G162" i="3" s="1"/>
  <c r="AR287" i="3"/>
  <c r="F162" i="3" s="1"/>
  <c r="AR285" i="3"/>
  <c r="F160" i="3" s="1"/>
  <c r="AS285" i="3"/>
  <c r="G160" i="3" s="1"/>
  <c r="AR297" i="3"/>
  <c r="P158" i="3" s="1"/>
  <c r="AS297" i="3"/>
  <c r="Q158" i="3" s="1"/>
  <c r="AS300" i="3"/>
  <c r="Q161" i="3" s="1"/>
  <c r="AR300" i="3"/>
  <c r="P161" i="3" s="1"/>
  <c r="AO268" i="3"/>
  <c r="AQ268" i="3" s="1"/>
  <c r="AR268" i="3" s="1"/>
  <c r="P118" i="3" s="1"/>
  <c r="O126" i="3"/>
  <c r="AR269" i="3"/>
  <c r="P119" i="3" s="1"/>
  <c r="AS269" i="3"/>
  <c r="AS272" i="3"/>
  <c r="Q122" i="3" s="1"/>
  <c r="AR272" i="3"/>
  <c r="P122" i="3" s="1"/>
  <c r="AS270" i="3"/>
  <c r="Q120" i="3" s="1"/>
  <c r="AR270" i="3"/>
  <c r="P120" i="3" s="1"/>
  <c r="AS273" i="3"/>
  <c r="Q123" i="3" s="1"/>
  <c r="AR273" i="3"/>
  <c r="P123" i="3" s="1"/>
  <c r="AS271" i="3"/>
  <c r="Q121" i="3" s="1"/>
  <c r="AR271" i="3"/>
  <c r="P121" i="3" s="1"/>
  <c r="AS200" i="3"/>
  <c r="G42" i="3" s="1"/>
  <c r="E126" i="3"/>
  <c r="AO254" i="3"/>
  <c r="AQ254" i="3" s="1"/>
  <c r="AS254" i="3" s="1"/>
  <c r="G118" i="3" s="1"/>
  <c r="AR201" i="3"/>
  <c r="F43" i="3" s="1"/>
  <c r="AS199" i="3"/>
  <c r="G41" i="3" s="1"/>
  <c r="AS202" i="3"/>
  <c r="G44" i="3" s="1"/>
  <c r="AR203" i="3"/>
  <c r="F45" i="3" s="1"/>
  <c r="AS203" i="3"/>
  <c r="G45" i="3" s="1"/>
  <c r="AQ258" i="3"/>
  <c r="AS258" i="3" s="1"/>
  <c r="G122" i="3" s="1"/>
  <c r="F84" i="3"/>
  <c r="F83" i="3"/>
  <c r="Q83" i="3"/>
  <c r="P80" i="3"/>
  <c r="AQ217" i="3"/>
  <c r="AR217" i="3" s="1"/>
  <c r="P45" i="3" s="1"/>
  <c r="AQ215" i="3"/>
  <c r="AS215" i="3" s="1"/>
  <c r="Q43" i="3" s="1"/>
  <c r="AQ213" i="3"/>
  <c r="AR213" i="3" s="1"/>
  <c r="P41" i="3" s="1"/>
  <c r="Q84" i="3"/>
  <c r="AQ257" i="3"/>
  <c r="AS257" i="3" s="1"/>
  <c r="G121" i="3" s="1"/>
  <c r="F79" i="3"/>
  <c r="D126" i="3"/>
  <c r="F126" i="3" s="1"/>
  <c r="AQ214" i="3"/>
  <c r="AS214" i="3" s="1"/>
  <c r="Q42" i="3" s="1"/>
  <c r="Q81" i="3"/>
  <c r="AQ256" i="3"/>
  <c r="AR256" i="3" s="1"/>
  <c r="F120" i="3" s="1"/>
  <c r="D48" i="3"/>
  <c r="F48" i="3" s="1"/>
  <c r="AQ198" i="3"/>
  <c r="AS198" i="3" s="1"/>
  <c r="G40" i="3" s="1"/>
  <c r="N48" i="3"/>
  <c r="P48" i="3" s="1"/>
  <c r="AQ212" i="3"/>
  <c r="AR212" i="3" s="1"/>
  <c r="P40" i="3" s="1"/>
  <c r="N87" i="3"/>
  <c r="P87" i="3" s="1"/>
  <c r="P79" i="3"/>
  <c r="AQ216" i="3"/>
  <c r="AS216" i="3" s="1"/>
  <c r="Q44" i="3" s="1"/>
  <c r="G82" i="3"/>
  <c r="F81" i="3"/>
  <c r="P82" i="3"/>
  <c r="AQ255" i="3"/>
  <c r="AR255" i="3" s="1"/>
  <c r="F119" i="3" s="1"/>
  <c r="AQ259" i="3"/>
  <c r="AS259" i="3" s="1"/>
  <c r="G123" i="3" s="1"/>
  <c r="E48" i="3"/>
  <c r="O87" i="3"/>
  <c r="E87" i="3"/>
  <c r="O48" i="3"/>
  <c r="G80" i="3"/>
  <c r="P83" i="3"/>
  <c r="F80" i="3"/>
  <c r="R160" i="3" l="1"/>
  <c r="H160" i="3"/>
  <c r="R161" i="3"/>
  <c r="R162" i="3"/>
  <c r="H161" i="3"/>
  <c r="AS282" i="3"/>
  <c r="G157" i="3" s="1"/>
  <c r="AR282" i="3"/>
  <c r="F157" i="3" s="1"/>
  <c r="H162" i="3"/>
  <c r="P159" i="3"/>
  <c r="R159" i="3" s="1"/>
  <c r="R158" i="3"/>
  <c r="H158" i="3"/>
  <c r="AS296" i="3"/>
  <c r="Q157" i="3" s="1"/>
  <c r="AR296" i="3"/>
  <c r="P157" i="3" s="1"/>
  <c r="H159" i="3"/>
  <c r="AS268" i="3"/>
  <c r="Q118" i="3" s="1"/>
  <c r="R118" i="3" s="1"/>
  <c r="R121" i="3"/>
  <c r="S121" i="3" s="1"/>
  <c r="Q119" i="3"/>
  <c r="R119" i="3" s="1"/>
  <c r="R123" i="3"/>
  <c r="S123" i="3" s="1"/>
  <c r="R120" i="3"/>
  <c r="R122" i="3"/>
  <c r="S122" i="3" s="1"/>
  <c r="AR200" i="3"/>
  <c r="F42" i="3" s="1"/>
  <c r="H42" i="3" s="1"/>
  <c r="I42" i="3" s="1"/>
  <c r="AR202" i="3"/>
  <c r="F44" i="3" s="1"/>
  <c r="H44" i="3" s="1"/>
  <c r="AS201" i="3"/>
  <c r="G43" i="3" s="1"/>
  <c r="H43" i="3" s="1"/>
  <c r="I43" i="3" s="1"/>
  <c r="AR199" i="3"/>
  <c r="F41" i="3" s="1"/>
  <c r="H41" i="3" s="1"/>
  <c r="AR216" i="3"/>
  <c r="P44" i="3" s="1"/>
  <c r="R44" i="3" s="1"/>
  <c r="AR214" i="3"/>
  <c r="P42" i="3" s="1"/>
  <c r="R42" i="3" s="1"/>
  <c r="AR258" i="3"/>
  <c r="F122" i="3" s="1"/>
  <c r="H122" i="3" s="1"/>
  <c r="AS256" i="3"/>
  <c r="G120" i="3" s="1"/>
  <c r="H120" i="3" s="1"/>
  <c r="I120" i="3" s="1"/>
  <c r="AR259" i="3"/>
  <c r="F123" i="3" s="1"/>
  <c r="H123" i="3" s="1"/>
  <c r="AS213" i="3"/>
  <c r="Q41" i="3" s="1"/>
  <c r="R41" i="3" s="1"/>
  <c r="F82" i="3"/>
  <c r="H82" i="3" s="1"/>
  <c r="P81" i="3"/>
  <c r="R81" i="3" s="1"/>
  <c r="R83" i="3"/>
  <c r="G83" i="3"/>
  <c r="H83" i="3" s="1"/>
  <c r="G84" i="3"/>
  <c r="H84" i="3" s="1"/>
  <c r="Q80" i="3"/>
  <c r="R80" i="3" s="1"/>
  <c r="AS255" i="3"/>
  <c r="G119" i="3" s="1"/>
  <c r="H119" i="3" s="1"/>
  <c r="AR215" i="3"/>
  <c r="P43" i="3" s="1"/>
  <c r="R43" i="3" s="1"/>
  <c r="AR257" i="3"/>
  <c r="F121" i="3" s="1"/>
  <c r="H121" i="3" s="1"/>
  <c r="I121" i="3" s="1"/>
  <c r="H45" i="3"/>
  <c r="I45" i="3" s="1"/>
  <c r="AS217" i="3"/>
  <c r="Q45" i="3" s="1"/>
  <c r="R45" i="3" s="1"/>
  <c r="Q82" i="3"/>
  <c r="R82" i="3" s="1"/>
  <c r="P84" i="3"/>
  <c r="R84" i="3" s="1"/>
  <c r="G81" i="3"/>
  <c r="H81" i="3" s="1"/>
  <c r="Q79" i="3"/>
  <c r="R79" i="3" s="1"/>
  <c r="H80" i="3"/>
  <c r="AR254" i="3"/>
  <c r="AR198" i="3"/>
  <c r="F40" i="3" s="1"/>
  <c r="H40" i="3" s="1"/>
  <c r="G79" i="3"/>
  <c r="H79" i="3" s="1"/>
  <c r="AS212" i="3"/>
  <c r="Q40" i="3" s="1"/>
  <c r="R40" i="3" s="1"/>
  <c r="F220" i="3" l="1"/>
  <c r="E219" i="3"/>
  <c r="S48" i="3" s="1"/>
  <c r="S41" i="3" s="1"/>
  <c r="F219" i="3"/>
  <c r="E220" i="3"/>
  <c r="E205" i="3"/>
  <c r="E275" i="3"/>
  <c r="E276" i="3"/>
  <c r="H157" i="3"/>
  <c r="R157" i="3"/>
  <c r="F247" i="3"/>
  <c r="F248" i="3"/>
  <c r="F234" i="3"/>
  <c r="F233" i="3"/>
  <c r="E248" i="3"/>
  <c r="E247" i="3"/>
  <c r="S87" i="3" s="1"/>
  <c r="E233" i="3"/>
  <c r="I87" i="3" s="1"/>
  <c r="I84" i="3" s="1"/>
  <c r="E234" i="3"/>
  <c r="F118" i="3"/>
  <c r="H118" i="3" s="1"/>
  <c r="S84" i="3" l="1"/>
  <c r="S81" i="3"/>
  <c r="S83" i="3"/>
  <c r="S79" i="3"/>
  <c r="S82" i="3"/>
  <c r="S44" i="3"/>
  <c r="S42" i="3"/>
  <c r="S40" i="3"/>
  <c r="S45" i="3"/>
  <c r="S43" i="3"/>
  <c r="F304" i="3"/>
  <c r="S80" i="3"/>
  <c r="I81" i="3"/>
  <c r="I83" i="3"/>
  <c r="I79" i="3"/>
  <c r="I80" i="3"/>
  <c r="I82" i="3"/>
  <c r="F303" i="3"/>
  <c r="E304" i="3"/>
  <c r="E303" i="3"/>
  <c r="S165" i="3" s="1"/>
  <c r="E289" i="3"/>
  <c r="I165" i="3" s="1"/>
  <c r="I160" i="3" s="1"/>
  <c r="F289" i="3"/>
  <c r="F290" i="3"/>
  <c r="E290" i="3"/>
  <c r="F275" i="3"/>
  <c r="F276" i="3"/>
  <c r="S126" i="3"/>
  <c r="F262" i="3"/>
  <c r="F261" i="3"/>
  <c r="F206" i="3"/>
  <c r="F205" i="3"/>
  <c r="E262" i="3"/>
  <c r="E261" i="3"/>
  <c r="I126" i="3" s="1"/>
  <c r="E206" i="3"/>
  <c r="I48" i="3"/>
  <c r="I44" i="3" s="1"/>
  <c r="C233" i="3"/>
  <c r="C247" i="3"/>
  <c r="C219" i="3"/>
  <c r="S119" i="3" l="1"/>
  <c r="S120" i="3"/>
  <c r="S118" i="3"/>
  <c r="I157" i="3"/>
  <c r="I161" i="3"/>
  <c r="I118" i="3"/>
  <c r="I122" i="3"/>
  <c r="I41" i="3"/>
  <c r="I40" i="3"/>
  <c r="S161" i="3"/>
  <c r="S160" i="3"/>
  <c r="S157" i="3"/>
  <c r="S158" i="3"/>
  <c r="S159" i="3"/>
  <c r="I158" i="3"/>
  <c r="I159" i="3"/>
  <c r="I162" i="3"/>
  <c r="I123" i="3"/>
  <c r="I119" i="3"/>
  <c r="C303" i="3"/>
  <c r="C289" i="3"/>
  <c r="C275" i="3"/>
  <c r="C261" i="3"/>
  <c r="C205" i="3"/>
</calcChain>
</file>

<file path=xl/sharedStrings.xml><?xml version="1.0" encoding="utf-8"?>
<sst xmlns="http://schemas.openxmlformats.org/spreadsheetml/2006/main" count="731" uniqueCount="100">
  <si>
    <t>(Food) item</t>
  </si>
  <si>
    <t>Reference method
result</t>
  </si>
  <si>
    <t>Alternative method
result</t>
  </si>
  <si>
    <t>rep 1</t>
  </si>
  <si>
    <t>rep 2</t>
  </si>
  <si>
    <t>rep 3</t>
  </si>
  <si>
    <t>rep 4</t>
  </si>
  <si>
    <t>Level</t>
  </si>
  <si>
    <t>Bias</t>
  </si>
  <si>
    <t>n</t>
  </si>
  <si>
    <t>T</t>
  </si>
  <si>
    <t>Sref</t>
  </si>
  <si>
    <t>Salt</t>
  </si>
  <si>
    <t>Valt</t>
  </si>
  <si>
    <t>sn</t>
  </si>
  <si>
    <t>Tsn</t>
  </si>
  <si>
    <t>L-Median</t>
  </si>
  <si>
    <t>U-Median</t>
  </si>
  <si>
    <t>salt</t>
  </si>
  <si>
    <t>Vref</t>
  </si>
  <si>
    <t>sref</t>
  </si>
  <si>
    <t>(Food) Category 1</t>
  </si>
  <si>
    <t>(Food) Type 1</t>
  </si>
  <si>
    <t>Reference method</t>
  </si>
  <si>
    <t>(Food) Category</t>
  </si>
  <si>
    <t>(Food) Type</t>
  </si>
  <si>
    <t>(Food) Category 2</t>
  </si>
  <si>
    <t>(Food) Type 2</t>
  </si>
  <si>
    <t>(Food) Category 3</t>
  </si>
  <si>
    <t>(Food) Type 3</t>
  </si>
  <si>
    <t>(Food) Category 4</t>
  </si>
  <si>
    <t>(Food) Type 4</t>
  </si>
  <si>
    <t>(Food) Category 5</t>
  </si>
  <si>
    <t>(Food) Type 5</t>
  </si>
  <si>
    <t>Alternative method</t>
  </si>
  <si>
    <t>Lower β-ETI</t>
  </si>
  <si>
    <t>Upper β-ETI</t>
  </si>
  <si>
    <t>SD Repeatability</t>
  </si>
  <si>
    <r>
      <t>β-ETI  compared to AL=</t>
    </r>
    <r>
      <rPr>
        <sz val="10"/>
        <color theme="1"/>
        <rFont val="Calibri"/>
        <family val="2"/>
      </rPr>
      <t>±</t>
    </r>
    <r>
      <rPr>
        <sz val="10"/>
        <color theme="1"/>
        <rFont val="Arial"/>
        <family val="2"/>
      </rPr>
      <t>0.5 Acceptable</t>
    </r>
  </si>
  <si>
    <t>Sample Name</t>
  </si>
  <si>
    <t>Global Results</t>
  </si>
  <si>
    <t>Data &amp; Detailed Results</t>
  </si>
  <si>
    <t>β-ETI  compared to final AL Acceptable</t>
  </si>
  <si>
    <t>Final AL</t>
  </si>
  <si>
    <t>rep 5</t>
  </si>
  <si>
    <t>é</t>
  </si>
  <si>
    <t>q</t>
  </si>
  <si>
    <t>Central value</t>
  </si>
  <si>
    <t>Reference central value</t>
  </si>
  <si>
    <t>Reference Central value</t>
  </si>
  <si>
    <t>Central Value:</t>
  </si>
  <si>
    <t>Median</t>
  </si>
  <si>
    <t>Proba TI (beta):</t>
  </si>
  <si>
    <t>Settings</t>
  </si>
  <si>
    <t>(Food) Category 6</t>
  </si>
  <si>
    <t>(Food) Type 6</t>
  </si>
  <si>
    <t>(Food) Category 7</t>
  </si>
  <si>
    <t>(Food) Type 7</t>
  </si>
  <si>
    <t>(Food) Type 8</t>
  </si>
  <si>
    <t>(Food) Category 8</t>
  </si>
  <si>
    <t>+/-</t>
  </si>
  <si>
    <t>Warning</t>
  </si>
  <si>
    <t>The author refuses to accept any responsibility for an incorrect use of these worksheets and gives no guarantee on the correctness of obtained results.</t>
  </si>
  <si>
    <t>User's manual</t>
  </si>
  <si>
    <t>In order to improve this program, please report any error to pierre-jean.cotte-pattat@biomerieux.com</t>
  </si>
  <si>
    <t>ISO16140_MCS</t>
  </si>
  <si>
    <t>SD repeatability of reference method &lt;= 0.125</t>
  </si>
  <si>
    <t>Category 1</t>
  </si>
  <si>
    <t>Type 1</t>
  </si>
  <si>
    <t>Category 2</t>
  </si>
  <si>
    <t>Type 2</t>
  </si>
  <si>
    <t>Category 3</t>
  </si>
  <si>
    <t>Type 3</t>
  </si>
  <si>
    <t>Category 4</t>
  </si>
  <si>
    <t>Type 4</t>
  </si>
  <si>
    <t>Category 5</t>
  </si>
  <si>
    <t>Type 5</t>
  </si>
  <si>
    <t>Category 6</t>
  </si>
  <si>
    <t>Type 6</t>
  </si>
  <si>
    <t>Category 7</t>
  </si>
  <si>
    <t>Type 7</t>
  </si>
  <si>
    <t>Category 8</t>
  </si>
  <si>
    <t>Type 8</t>
  </si>
  <si>
    <t>Input data are expressed as cfu/g or cfu/ml depending on the nature of the samples</t>
  </si>
  <si>
    <t>Respect the layout of data samples/replicates</t>
  </si>
  <si>
    <t>3) The graphics are not protected and their presentation can be modified.</t>
  </si>
  <si>
    <r>
      <t xml:space="preserve">According to </t>
    </r>
    <r>
      <rPr>
        <b/>
        <sz val="12"/>
        <color theme="1"/>
        <rFont val="Arial"/>
        <family val="2"/>
      </rPr>
      <t>ISO 16140-2:2014</t>
    </r>
    <r>
      <rPr>
        <sz val="12"/>
        <color theme="1"/>
        <rFont val="Arial"/>
        <family val="2"/>
      </rPr>
      <t>, the Probability for the Tolerance Interval (</t>
    </r>
    <r>
      <rPr>
        <b/>
        <sz val="12"/>
        <color theme="1"/>
        <rFont val="Arial"/>
        <family val="2"/>
      </rPr>
      <t>Proba TI</t>
    </r>
    <r>
      <rPr>
        <sz val="12"/>
        <color theme="1"/>
        <rFont val="Arial"/>
        <family val="2"/>
      </rPr>
      <t xml:space="preserve">) must be </t>
    </r>
    <r>
      <rPr>
        <b/>
        <sz val="12"/>
        <color theme="1"/>
        <rFont val="Arial"/>
        <family val="2"/>
      </rPr>
      <t>80%</t>
    </r>
    <r>
      <rPr>
        <sz val="12"/>
        <color theme="1"/>
        <rFont val="Arial"/>
        <family val="2"/>
      </rPr>
      <t xml:space="preserve"> and the central value must be the </t>
    </r>
    <r>
      <rPr>
        <b/>
        <sz val="12"/>
        <color theme="1"/>
        <rFont val="Arial"/>
        <family val="2"/>
      </rPr>
      <t xml:space="preserve">median.
</t>
    </r>
  </si>
  <si>
    <t>Before using this workbook, make a copy for your own use.</t>
  </si>
  <si>
    <t>These worksheets are free for use.</t>
  </si>
  <si>
    <t xml:space="preserve">They are provided as a tool to implement the accuracy profile for the method comparison study (clause 6.1.3 of ISO 16140-2). </t>
  </si>
  <si>
    <t>Data can only be put in the white cells which are not protected. If they already contain data, previously entered data will be deleted.</t>
  </si>
  <si>
    <t>1) Fill each table in the datasets tab with the results of the counts obtained for both methods in the appropriate cells.</t>
  </si>
  <si>
    <t>Input is needed per category tested using data from 6 samples and 5 replicates per sample, as stated in 6.1.3.2 of ISO 16140-2.</t>
  </si>
  <si>
    <t>2) by default, the decimal delimitor is the dot '.', but you can use the comma ',' by changing the excel default option.</t>
  </si>
  <si>
    <t>When the design of experiments requested by the ISO 16140-2 for the method comparison study (MCS) is not respected, the accuracy profile will not display any results.</t>
  </si>
  <si>
    <t>4) The results/graphics representation (see tab 'Accuarcy profile for MCS') are expressed in log10 cfu/g or ml while the input data are expressed in cfu/g or cfu/ml.</t>
  </si>
  <si>
    <t>low</t>
  </si>
  <si>
    <t>intermediate</t>
  </si>
  <si>
    <t>high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</si>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</sst>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1"/>
      <color theme="0" tint="-4.9989318521683403E-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theme="1"/>
      <name val="Arial"/>
      <family val="2"/>
    </font>
    <font>
      <b/>
      <sz val="12"/>
      <color indexed="20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sz val="8"/>
      <color indexed="20"/>
      <name val="Verdana"/>
      <family val="2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7" fillId="0" borderId="0">
      <alignment horizontal="right"/>
      <protection locked="0"/>
    </xf>
    <xf numFmtId="9" fontId="1" fillId="0" borderId="0" applyFont="0" applyFill="0" applyBorder="0" applyAlignment="0" applyProtection="0"/>
    <xf numFmtId="164" fontId="8" fillId="6" borderId="0"/>
    <xf numFmtId="0" fontId="15" fillId="0" borderId="0" applyNumberFormat="0" applyFill="0" applyBorder="0" applyAlignment="0" applyProtection="0"/>
    <xf numFmtId="0" fontId="22" fillId="8" borderId="49">
      <protection locked="0"/>
    </xf>
    <xf numFmtId="164" fontId="22" fillId="6" borderId="0"/>
    <xf numFmtId="0" fontId="24" fillId="9" borderId="0"/>
    <xf numFmtId="9" fontId="23" fillId="10" borderId="1" applyFont="0" applyAlignment="0"/>
    <xf numFmtId="0" fontId="25" fillId="11" borderId="0"/>
  </cellStyleXfs>
  <cellXfs count="188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31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2" fontId="3" fillId="5" borderId="22" xfId="0" applyNumberFormat="1" applyFont="1" applyFill="1" applyBorder="1" applyAlignment="1">
      <alignment horizontal="center" vertical="center" wrapText="1"/>
    </xf>
    <xf numFmtId="2" fontId="3" fillId="5" borderId="33" xfId="0" applyNumberFormat="1" applyFont="1" applyFill="1" applyBorder="1" applyAlignment="1">
      <alignment horizontal="center" vertical="center" wrapText="1"/>
    </xf>
    <xf numFmtId="164" fontId="3" fillId="5" borderId="32" xfId="0" applyNumberFormat="1" applyFont="1" applyFill="1" applyBorder="1" applyAlignment="1">
      <alignment horizontal="center" vertical="center" wrapText="1"/>
    </xf>
    <xf numFmtId="2" fontId="3" fillId="5" borderId="32" xfId="0" applyNumberFormat="1" applyFont="1" applyFill="1" applyBorder="1" applyAlignment="1">
      <alignment horizontal="center" vertical="center" wrapText="1"/>
    </xf>
    <xf numFmtId="1" fontId="3" fillId="5" borderId="32" xfId="0" applyNumberFormat="1" applyFont="1" applyFill="1" applyBorder="1" applyAlignment="1">
      <alignment horizontal="center" vertical="center" wrapText="1"/>
    </xf>
    <xf numFmtId="164" fontId="3" fillId="5" borderId="34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164" fontId="3" fillId="5" borderId="40" xfId="0" applyNumberFormat="1" applyFont="1" applyFill="1" applyBorder="1" applyAlignment="1">
      <alignment horizontal="center" vertical="center" wrapText="1"/>
    </xf>
    <xf numFmtId="1" fontId="3" fillId="5" borderId="40" xfId="0" applyNumberFormat="1" applyFont="1" applyFill="1" applyBorder="1" applyAlignment="1">
      <alignment horizontal="center" vertical="center" wrapText="1"/>
    </xf>
    <xf numFmtId="164" fontId="3" fillId="5" borderId="41" xfId="0" applyNumberFormat="1" applyFont="1" applyFill="1" applyBorder="1" applyAlignment="1">
      <alignment horizontal="center" vertical="center" wrapText="1"/>
    </xf>
    <xf numFmtId="9" fontId="10" fillId="2" borderId="11" xfId="4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12" fillId="0" borderId="0" xfId="0" applyFont="1"/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/>
    </xf>
    <xf numFmtId="2" fontId="3" fillId="3" borderId="3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4" fontId="3" fillId="5" borderId="43" xfId="0" applyNumberFormat="1" applyFont="1" applyFill="1" applyBorder="1" applyAlignment="1">
      <alignment horizontal="left" vertical="center" wrapText="1"/>
    </xf>
    <xf numFmtId="2" fontId="3" fillId="3" borderId="25" xfId="0" applyNumberFormat="1" applyFont="1" applyFill="1" applyBorder="1" applyAlignment="1">
      <alignment horizontal="center" vertical="center" wrapText="1"/>
    </xf>
    <xf numFmtId="2" fontId="3" fillId="3" borderId="44" xfId="0" applyNumberFormat="1" applyFont="1" applyFill="1" applyBorder="1" applyAlignment="1">
      <alignment horizontal="center" vertical="center" wrapText="1"/>
    </xf>
    <xf numFmtId="2" fontId="3" fillId="3" borderId="47" xfId="0" applyNumberFormat="1" applyFont="1" applyFill="1" applyBorder="1" applyAlignment="1">
      <alignment horizontal="center" vertical="center" wrapText="1"/>
    </xf>
    <xf numFmtId="164" fontId="17" fillId="6" borderId="45" xfId="5" applyFont="1" applyBorder="1" applyAlignment="1">
      <alignment wrapText="1"/>
    </xf>
    <xf numFmtId="164" fontId="18" fillId="6" borderId="0" xfId="5" applyFont="1"/>
    <xf numFmtId="164" fontId="17" fillId="6" borderId="46" xfId="5" applyFont="1" applyBorder="1" applyAlignment="1">
      <alignment wrapText="1"/>
    </xf>
    <xf numFmtId="164" fontId="17" fillId="6" borderId="42" xfId="5" applyFont="1" applyBorder="1" applyAlignment="1">
      <alignment wrapText="1"/>
    </xf>
    <xf numFmtId="164" fontId="8" fillId="6" borderId="0" xfId="5"/>
    <xf numFmtId="0" fontId="15" fillId="0" borderId="0" xfId="6"/>
    <xf numFmtId="164" fontId="17" fillId="6" borderId="46" xfId="5" applyFont="1" applyBorder="1" applyAlignment="1">
      <alignment horizontal="left" wrapText="1" indent="3"/>
    </xf>
    <xf numFmtId="0" fontId="19" fillId="0" borderId="0" xfId="6" applyFont="1"/>
    <xf numFmtId="0" fontId="20" fillId="0" borderId="0" xfId="6" applyFont="1"/>
    <xf numFmtId="0" fontId="3" fillId="4" borderId="28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164" fontId="16" fillId="5" borderId="24" xfId="0" quotePrefix="1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0" fontId="12" fillId="7" borderId="0" xfId="0" applyFont="1" applyFill="1"/>
    <xf numFmtId="0" fontId="13" fillId="7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0" xfId="0" applyNumberFormat="1" applyFont="1" applyFill="1" applyBorder="1" applyAlignment="1">
      <alignment horizontal="center"/>
    </xf>
    <xf numFmtId="0" fontId="14" fillId="7" borderId="0" xfId="0" applyFont="1" applyFill="1" applyAlignment="1">
      <alignment horizontal="center" vertical="center" wrapText="1"/>
    </xf>
    <xf numFmtId="0" fontId="21" fillId="7" borderId="0" xfId="0" applyFont="1" applyFill="1"/>
    <xf numFmtId="0" fontId="14" fillId="7" borderId="0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 applyProtection="1">
      <alignment horizontal="center"/>
      <protection locked="0"/>
    </xf>
    <xf numFmtId="1" fontId="14" fillId="0" borderId="17" xfId="0" applyNumberFormat="1" applyFont="1" applyBorder="1" applyAlignment="1" applyProtection="1">
      <alignment horizontal="center"/>
      <protection locked="0"/>
    </xf>
    <xf numFmtId="164" fontId="18" fillId="6" borderId="0" xfId="5" applyFont="1" applyBorder="1"/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1" fontId="13" fillId="0" borderId="1" xfId="0" applyNumberFormat="1" applyFont="1" applyBorder="1" applyAlignment="1" applyProtection="1">
      <alignment horizontal="center"/>
      <protection locked="0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17" xfId="0" applyNumberFormat="1" applyFont="1" applyBorder="1" applyAlignment="1" applyProtection="1">
      <alignment horizontal="center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164" fontId="3" fillId="5" borderId="22" xfId="0" applyNumberFormat="1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2" fontId="3" fillId="5" borderId="21" xfId="0" applyNumberFormat="1" applyFont="1" applyFill="1" applyBorder="1" applyAlignment="1">
      <alignment horizontal="center" vertical="center" wrapText="1"/>
    </xf>
    <xf numFmtId="1" fontId="3" fillId="5" borderId="22" xfId="0" applyNumberFormat="1" applyFont="1" applyFill="1" applyBorder="1" applyAlignment="1">
      <alignment horizontal="center" vertical="center" wrapText="1"/>
    </xf>
    <xf numFmtId="0" fontId="3" fillId="4" borderId="52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3" fontId="13" fillId="3" borderId="22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22" xfId="0" applyNumberFormat="1" applyFont="1" applyBorder="1" applyAlignment="1" applyProtection="1">
      <alignment horizontal="center"/>
      <protection locked="0"/>
    </xf>
    <xf numFmtId="1" fontId="13" fillId="0" borderId="23" xfId="0" applyNumberFormat="1" applyFont="1" applyBorder="1" applyAlignment="1" applyProtection="1">
      <alignment horizontal="center"/>
      <protection locked="0"/>
    </xf>
    <xf numFmtId="0" fontId="14" fillId="4" borderId="12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  <protection locked="0"/>
    </xf>
    <xf numFmtId="0" fontId="14" fillId="3" borderId="11" xfId="0" applyFont="1" applyFill="1" applyBorder="1" applyAlignment="1" applyProtection="1">
      <alignment horizontal="center" vertical="center" wrapText="1"/>
      <protection locked="0"/>
    </xf>
    <xf numFmtId="0" fontId="14" fillId="4" borderId="36" xfId="0" applyFont="1" applyFill="1" applyBorder="1" applyAlignment="1">
      <alignment horizontal="center" vertical="center" wrapText="1"/>
    </xf>
    <xf numFmtId="0" fontId="14" fillId="4" borderId="38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 applyProtection="1">
      <alignment horizontal="center" vertical="center" wrapText="1"/>
      <protection locked="0"/>
    </xf>
    <xf numFmtId="0" fontId="14" fillId="3" borderId="28" xfId="0" applyFont="1" applyFill="1" applyBorder="1" applyAlignment="1" applyProtection="1">
      <alignment horizontal="center" vertical="center" wrapText="1"/>
      <protection locked="0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 applyProtection="1">
      <alignment horizontal="center" vertical="center" wrapText="1"/>
    </xf>
    <xf numFmtId="0" fontId="14" fillId="4" borderId="13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4" fillId="3" borderId="10" xfId="0" quotePrefix="1" applyFont="1" applyFill="1" applyBorder="1" applyAlignment="1" applyProtection="1">
      <alignment horizontal="center" vertical="center" wrapText="1"/>
      <protection locked="0"/>
    </xf>
    <xf numFmtId="0" fontId="14" fillId="4" borderId="27" xfId="0" applyFont="1" applyFill="1" applyBorder="1" applyAlignment="1">
      <alignment horizontal="center" vertical="center" wrapText="1"/>
    </xf>
    <xf numFmtId="0" fontId="14" fillId="3" borderId="30" xfId="0" quotePrefix="1" applyFont="1" applyFill="1" applyBorder="1" applyAlignment="1" applyProtection="1">
      <alignment horizontal="center" vertical="center" wrapText="1"/>
      <protection locked="0"/>
    </xf>
    <xf numFmtId="0" fontId="13" fillId="4" borderId="35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center" vertical="center" wrapText="1"/>
    </xf>
    <xf numFmtId="0" fontId="12" fillId="0" borderId="26" xfId="0" applyFont="1" applyBorder="1" applyAlignment="1" applyProtection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35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 wrapText="1"/>
    </xf>
    <xf numFmtId="164" fontId="3" fillId="5" borderId="39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right" vertical="center" wrapText="1"/>
    </xf>
    <xf numFmtId="0" fontId="6" fillId="4" borderId="26" xfId="0" applyFont="1" applyFill="1" applyBorder="1" applyAlignment="1">
      <alignment horizontal="right" vertical="center" wrapText="1"/>
    </xf>
    <xf numFmtId="0" fontId="6" fillId="4" borderId="21" xfId="0" applyFont="1" applyFill="1" applyBorder="1" applyAlignment="1">
      <alignment horizontal="right" vertical="center" wrapText="1"/>
    </xf>
    <xf numFmtId="0" fontId="6" fillId="4" borderId="22" xfId="0" applyFont="1" applyFill="1" applyBorder="1" applyAlignment="1">
      <alignment horizontal="right" vertical="center" wrapText="1"/>
    </xf>
  </cellXfs>
  <cellStyles count="12">
    <cellStyle name="Bloquée" xfId="5"/>
    <cellStyle name="Bloquée 2" xfId="8"/>
    <cellStyle name="Formule" xfId="9"/>
    <cellStyle name="Normal" xfId="0" builtinId="0"/>
    <cellStyle name="Normal 2" xfId="2"/>
    <cellStyle name="Normal 3" xfId="1"/>
    <cellStyle name="Normal 4" xfId="7"/>
    <cellStyle name="Pourcentage" xfId="4" builtinId="5"/>
    <cellStyle name="Pourcentage 2" xfId="10"/>
    <cellStyle name="Saisie" xfId="3"/>
    <cellStyle name="Titre" xfId="6" builtinId="15"/>
    <cellStyle name="Titre 2" xfId="11"/>
  </cellStyles>
  <dxfs count="39"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33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MCS'!$E$15</c:f>
          <c:strCache>
            <c:ptCount val="1"/>
            <c:pt idx="0">
              <c:v>Type 1</c:v>
            </c:pt>
          </c:strCache>
        </c:strRef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MCS'!$D$205:$D$206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MCS'!$F$205:$F$206</c:f>
              <c:numCache>
                <c:formatCode>0.000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60096"/>
        <c:axId val="30664960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MCS'!$D$40:$D$45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1.954242509439325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MCS'!$AN$198:$AN$203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-0.17609125905568135</c:v>
                </c:pt>
                <c:pt idx="2">
                  <c:v>8.2186756187350163E-2</c:v>
                </c:pt>
                <c:pt idx="3">
                  <c:v>-8.4331675368627401E-3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MCS'!$D$40:$D$45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1.954242509439325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MCS'!$F$40:$F$45</c:f>
              <c:numCache>
                <c:formatCode>0.000</c:formatCode>
                <c:ptCount val="6"/>
                <c:pt idx="0">
                  <c:v>-9.3040169702031467E-2</c:v>
                </c:pt>
                <c:pt idx="1">
                  <c:v>-0.37386677927772582</c:v>
                </c:pt>
                <c:pt idx="2">
                  <c:v>-0.11558876403469434</c:v>
                </c:pt>
                <c:pt idx="3">
                  <c:v>-0.20620868775890724</c:v>
                </c:pt>
                <c:pt idx="4">
                  <c:v>-0.282786309930393</c:v>
                </c:pt>
                <c:pt idx="5">
                  <c:v>-0.18329769685342159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MCS'!$C$205</c:f>
              <c:strCache>
                <c:ptCount val="1"/>
                <c:pt idx="0">
                  <c:v>AL = +/- 0.5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MCS'!$D$205:$D$206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MCS'!$E$205:$E$206</c:f>
              <c:numCache>
                <c:formatCode>0.000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MCS'!$D$40:$D$45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1.954242509439325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MCS'!$G$40:$G$45</c:f>
              <c:numCache>
                <c:formatCode>0.000</c:formatCode>
                <c:ptCount val="6"/>
                <c:pt idx="0">
                  <c:v>0.30251087074205751</c:v>
                </c:pt>
                <c:pt idx="1">
                  <c:v>2.1684261166363156E-2</c:v>
                </c:pt>
                <c:pt idx="2">
                  <c:v>0.27996227640939464</c:v>
                </c:pt>
                <c:pt idx="3">
                  <c:v>0.18934235268518176</c:v>
                </c:pt>
                <c:pt idx="4">
                  <c:v>0.11276473051369598</c:v>
                </c:pt>
                <c:pt idx="5">
                  <c:v>0.21225334359066741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60096"/>
        <c:axId val="30664960"/>
      </c:scatterChart>
      <c:valAx>
        <c:axId val="3066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664960"/>
        <c:crosses val="autoZero"/>
        <c:crossBetween val="midCat"/>
      </c:valAx>
      <c:valAx>
        <c:axId val="30664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30660096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MCS'!$O$15</c:f>
          <c:strCache>
            <c:ptCount val="1"/>
            <c:pt idx="0">
              <c:v>Type 2</c:v>
            </c:pt>
          </c:strCache>
        </c:strRef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MCS'!$D$219:$D$220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MCS'!$F$219:$F$220</c:f>
              <c:numCache>
                <c:formatCode>0.000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02208"/>
        <c:axId val="68704128"/>
      </c:scatterChart>
      <c:scatterChart>
        <c:scatterStyle val="lineMarker"/>
        <c:varyColors val="0"/>
        <c:ser>
          <c:idx val="4"/>
          <c:order val="0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MCS'!$N$40:$N$45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MCS'!$Q$40:$Q$45</c:f>
              <c:numCache>
                <c:formatCode>0.000</c:formatCode>
                <c:ptCount val="6"/>
                <c:pt idx="0">
                  <c:v>0.32993959252467686</c:v>
                </c:pt>
                <c:pt idx="1">
                  <c:v>3.3554923883074295E-3</c:v>
                </c:pt>
                <c:pt idx="2">
                  <c:v>0.30739099819201399</c:v>
                </c:pt>
                <c:pt idx="3">
                  <c:v>0.21677107446780106</c:v>
                </c:pt>
                <c:pt idx="4">
                  <c:v>0.14019345229631527</c:v>
                </c:pt>
                <c:pt idx="5">
                  <c:v>0.23968206537328671</c:v>
                </c:pt>
              </c:numCache>
            </c:numRef>
          </c:yVal>
          <c:smooth val="0"/>
        </c:ser>
        <c:ser>
          <c:idx val="0"/>
          <c:order val="1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MCS'!$N$40:$N$45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MCS'!$O$40:$O$45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-0.22184874961635637</c:v>
                </c:pt>
                <c:pt idx="2">
                  <c:v>8.2186756187350163E-2</c:v>
                </c:pt>
                <c:pt idx="3">
                  <c:v>-8.4331675368627401E-3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2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MCS'!$N$40:$N$45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MCS'!$P$40:$P$45</c:f>
              <c:numCache>
                <c:formatCode>0.000</c:formatCode>
                <c:ptCount val="6"/>
                <c:pt idx="0">
                  <c:v>-0.12046889148465076</c:v>
                </c:pt>
                <c:pt idx="1">
                  <c:v>-0.44705299162102019</c:v>
                </c:pt>
                <c:pt idx="2">
                  <c:v>-0.14301748581731363</c:v>
                </c:pt>
                <c:pt idx="3">
                  <c:v>-0.23363740954152654</c:v>
                </c:pt>
                <c:pt idx="4">
                  <c:v>-0.31021503171301235</c:v>
                </c:pt>
                <c:pt idx="5">
                  <c:v>-0.21072641863604089</c:v>
                </c:pt>
              </c:numCache>
            </c:numRef>
          </c:yVal>
          <c:smooth val="0"/>
        </c:ser>
        <c:ser>
          <c:idx val="1"/>
          <c:order val="4"/>
          <c:tx>
            <c:strRef>
              <c:f>'Accuracy profile for MCS'!$C$219</c:f>
              <c:strCache>
                <c:ptCount val="1"/>
                <c:pt idx="0">
                  <c:v>AL = +/- 0.5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MCS'!$D$219:$D$220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MCS'!$E$219:$E$220</c:f>
              <c:numCache>
                <c:formatCode>0.000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02208"/>
        <c:axId val="68704128"/>
      </c:scatterChart>
      <c:valAx>
        <c:axId val="6870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8704128"/>
        <c:crosses val="autoZero"/>
        <c:crossBetween val="midCat"/>
      </c:valAx>
      <c:valAx>
        <c:axId val="68704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68702208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MCS'!$O$54</c:f>
          <c:strCache>
            <c:ptCount val="1"/>
            <c:pt idx="0">
              <c:v>Type 4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MCS'!$D$247:$D$248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MCS'!$F$247:$F$248</c:f>
              <c:numCache>
                <c:formatCode>0.000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26368"/>
        <c:axId val="158045312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MCS'!$N$79:$N$84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MCS'!$O$79:$O$84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-0.30102999566398148</c:v>
                </c:pt>
                <c:pt idx="2">
                  <c:v>8.2186756187350163E-2</c:v>
                </c:pt>
                <c:pt idx="3">
                  <c:v>-8.4331675368627401E-3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MCS'!$N$79:$N$84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MCS'!$P$79:$P$84</c:f>
              <c:numCache>
                <c:formatCode>0.000</c:formatCode>
                <c:ptCount val="6"/>
                <c:pt idx="0">
                  <c:v>-0.32979334719411391</c:v>
                </c:pt>
                <c:pt idx="1">
                  <c:v>-0.73555869337810842</c:v>
                </c:pt>
                <c:pt idx="2">
                  <c:v>-0.35234194152677678</c:v>
                </c:pt>
                <c:pt idx="3">
                  <c:v>-0.44296186525098968</c:v>
                </c:pt>
                <c:pt idx="4">
                  <c:v>-0.51953948742247547</c:v>
                </c:pt>
                <c:pt idx="5">
                  <c:v>-0.42005087434550403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MCS'!$C$247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MCS'!$D$247:$D$248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MCS'!$E$247:$E$248</c:f>
              <c:numCache>
                <c:formatCode>0.000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MCS'!$N$79:$N$84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MCS'!$Q$79:$Q$84</c:f>
              <c:numCache>
                <c:formatCode>0.000</c:formatCode>
                <c:ptCount val="6"/>
                <c:pt idx="0">
                  <c:v>0.53926404823413998</c:v>
                </c:pt>
                <c:pt idx="1">
                  <c:v>0.13349870205014547</c:v>
                </c:pt>
                <c:pt idx="2">
                  <c:v>0.51671545390147711</c:v>
                </c:pt>
                <c:pt idx="3">
                  <c:v>0.4260955301772642</c:v>
                </c:pt>
                <c:pt idx="4">
                  <c:v>0.34951790800577842</c:v>
                </c:pt>
                <c:pt idx="5">
                  <c:v>0.44900652108274985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26368"/>
        <c:axId val="158045312"/>
      </c:scatterChart>
      <c:valAx>
        <c:axId val="1580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58045312"/>
        <c:crosses val="autoZero"/>
        <c:crossBetween val="midCat"/>
      </c:valAx>
      <c:valAx>
        <c:axId val="158045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158026368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MCS'!$E$54</c:f>
          <c:strCache>
            <c:ptCount val="1"/>
            <c:pt idx="0">
              <c:v>Type 3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MCS'!$D$233:$D$234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MCS'!$F$233:$F$234</c:f>
              <c:numCache>
                <c:formatCode>0.000</c:formatCode>
                <c:ptCount val="2"/>
                <c:pt idx="0">
                  <c:v>-0.73599999999999999</c:v>
                </c:pt>
                <c:pt idx="1">
                  <c:v>-0.73599999999999999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82560"/>
        <c:axId val="158097408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MCS'!$D$79:$D$84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MCS'!$E$79:$E$84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-0.33579210192319331</c:v>
                </c:pt>
                <c:pt idx="2">
                  <c:v>8.2186756187350163E-2</c:v>
                </c:pt>
                <c:pt idx="3">
                  <c:v>-8.4331675368627401E-3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MCS'!$D$79:$D$84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MCS'!$F$79:$F$84</c:f>
              <c:numCache>
                <c:formatCode>0.000</c:formatCode>
                <c:ptCount val="6"/>
                <c:pt idx="0">
                  <c:v>-0.12046889148465076</c:v>
                </c:pt>
                <c:pt idx="1">
                  <c:v>-0.56099634392785713</c:v>
                </c:pt>
                <c:pt idx="2">
                  <c:v>-0.14301748581731363</c:v>
                </c:pt>
                <c:pt idx="3">
                  <c:v>-0.23363740954152654</c:v>
                </c:pt>
                <c:pt idx="4">
                  <c:v>-0.31021503171301235</c:v>
                </c:pt>
                <c:pt idx="5">
                  <c:v>-0.21072641863604089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MCS'!$C$233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MCS'!$D$233:$D$234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MCS'!$E$233:$E$234</c:f>
              <c:numCache>
                <c:formatCode>0.000</c:formatCode>
                <c:ptCount val="2"/>
                <c:pt idx="0">
                  <c:v>0.73599999999999999</c:v>
                </c:pt>
                <c:pt idx="1">
                  <c:v>0.73599999999999999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MCS'!$D$79:$D$84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MCS'!$G$79:$G$84</c:f>
              <c:numCache>
                <c:formatCode>0.000</c:formatCode>
                <c:ptCount val="6"/>
                <c:pt idx="0">
                  <c:v>0.32993959252467686</c:v>
                </c:pt>
                <c:pt idx="1">
                  <c:v>-0.11058785991852951</c:v>
                </c:pt>
                <c:pt idx="2">
                  <c:v>0.30739099819201399</c:v>
                </c:pt>
                <c:pt idx="3">
                  <c:v>0.21677107446780106</c:v>
                </c:pt>
                <c:pt idx="4">
                  <c:v>0.14019345229631527</c:v>
                </c:pt>
                <c:pt idx="5">
                  <c:v>0.23968206537328671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82560"/>
        <c:axId val="158097408"/>
      </c:scatterChart>
      <c:valAx>
        <c:axId val="1580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58097408"/>
        <c:crosses val="autoZero"/>
        <c:crossBetween val="midCat"/>
      </c:valAx>
      <c:valAx>
        <c:axId val="158097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15808256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MCS'!$E$93</c:f>
          <c:strCache>
            <c:ptCount val="1"/>
            <c:pt idx="0">
              <c:v>Type 5</c:v>
            </c:pt>
          </c:strCache>
        </c:strRef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MCS'!$D$261:$D$263</c:f>
              <c:numCache>
                <c:formatCode>0.00</c:formatCode>
                <c:ptCount val="3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MCS'!$F$261:$F$262</c:f>
              <c:numCache>
                <c:formatCode>0.000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666496"/>
        <c:axId val="216668800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MCS'!$D$118:$D$123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MCS'!$E$118:$E$123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-0.33579210192319331</c:v>
                </c:pt>
                <c:pt idx="2">
                  <c:v>8.2186756187350163E-2</c:v>
                </c:pt>
                <c:pt idx="3">
                  <c:v>-8.4331675368627401E-3</c:v>
                </c:pt>
                <c:pt idx="4">
                  <c:v>0.72699872793626286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MCS'!$D$118:$D$123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MCS'!$F$118:$F$123</c:f>
              <c:numCache>
                <c:formatCode>0.000</c:formatCode>
                <c:ptCount val="6"/>
                <c:pt idx="0">
                  <c:v>-0.2532816495899653</c:v>
                </c:pt>
                <c:pt idx="1">
                  <c:v>-0.69380910203317159</c:v>
                </c:pt>
                <c:pt idx="2">
                  <c:v>-0.27583024392262817</c:v>
                </c:pt>
                <c:pt idx="3">
                  <c:v>-0.36645016764684107</c:v>
                </c:pt>
                <c:pt idx="4">
                  <c:v>0.36898172782628452</c:v>
                </c:pt>
                <c:pt idx="5">
                  <c:v>-0.34353917674135542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MCS'!$C$261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MCS'!$D$261:$D$262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MCS'!$E$261:$E$262</c:f>
              <c:numCache>
                <c:formatCode>0.000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MCS'!$D$118:$D$123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MCS'!$G$118:$G$123</c:f>
              <c:numCache>
                <c:formatCode>0.000</c:formatCode>
                <c:ptCount val="6"/>
                <c:pt idx="0">
                  <c:v>0.46275235062999137</c:v>
                </c:pt>
                <c:pt idx="1">
                  <c:v>2.2224898186785025E-2</c:v>
                </c:pt>
                <c:pt idx="2">
                  <c:v>0.4402037562973285</c:v>
                </c:pt>
                <c:pt idx="3">
                  <c:v>0.34958383257311559</c:v>
                </c:pt>
                <c:pt idx="4">
                  <c:v>1.0850157280462411</c:v>
                </c:pt>
                <c:pt idx="5">
                  <c:v>0.37249482347860124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666496"/>
        <c:axId val="216668800"/>
      </c:scatterChart>
      <c:valAx>
        <c:axId val="2166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6668800"/>
        <c:crosses val="autoZero"/>
        <c:crossBetween val="midCat"/>
      </c:valAx>
      <c:valAx>
        <c:axId val="216668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216666496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MCS'!$O$93</c:f>
          <c:strCache>
            <c:ptCount val="1"/>
            <c:pt idx="0">
              <c:v>Type 6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MCS'!$D$247:$D$248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MCS'!$F$247:$F$248</c:f>
              <c:numCache>
                <c:formatCode>0.000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724224"/>
        <c:axId val="216726528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MCS'!$N$118:$N$123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MCS'!$O$118:$O$123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-0.33579210192319331</c:v>
                </c:pt>
                <c:pt idx="2">
                  <c:v>0.26814876926932563</c:v>
                </c:pt>
                <c:pt idx="3">
                  <c:v>-8.4331675368627401E-3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MCS'!$N$118:$N$123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MCS'!$P$118:$P$123</c:f>
              <c:numCache>
                <c:formatCode>0.000</c:formatCode>
                <c:ptCount val="6"/>
                <c:pt idx="0">
                  <c:v>-0.29514654073185798</c:v>
                </c:pt>
                <c:pt idx="1">
                  <c:v>-0.73567399317506432</c:v>
                </c:pt>
                <c:pt idx="2">
                  <c:v>-0.13173312198254539</c:v>
                </c:pt>
                <c:pt idx="3">
                  <c:v>-0.40831505878873375</c:v>
                </c:pt>
                <c:pt idx="4">
                  <c:v>-0.48489268096021954</c:v>
                </c:pt>
                <c:pt idx="5">
                  <c:v>-0.3854040678832481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MCS'!$C$247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MCS'!$D$247:$D$248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MCS'!$E$247:$E$248</c:f>
              <c:numCache>
                <c:formatCode>0.000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MCS'!$N$118:$N$123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MCS'!$Q$118:$Q$123</c:f>
              <c:numCache>
                <c:formatCode>0.000</c:formatCode>
                <c:ptCount val="6"/>
                <c:pt idx="0">
                  <c:v>0.50461724177188405</c:v>
                </c:pt>
                <c:pt idx="1">
                  <c:v>6.4089789328677704E-2</c:v>
                </c:pt>
                <c:pt idx="2">
                  <c:v>0.66803066052119664</c:v>
                </c:pt>
                <c:pt idx="3">
                  <c:v>0.39144872371500827</c:v>
                </c:pt>
                <c:pt idx="4">
                  <c:v>0.31487110154352249</c:v>
                </c:pt>
                <c:pt idx="5">
                  <c:v>0.41435971462049392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724224"/>
        <c:axId val="216726528"/>
      </c:scatterChart>
      <c:valAx>
        <c:axId val="216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6726528"/>
        <c:crosses val="autoZero"/>
        <c:crossBetween val="midCat"/>
      </c:valAx>
      <c:valAx>
        <c:axId val="216726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2167242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MCS'!$E$132</c:f>
          <c:strCache>
            <c:ptCount val="1"/>
            <c:pt idx="0">
              <c:v>Type 7</c:v>
            </c:pt>
          </c:strCache>
        </c:strRef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MCS'!$D$289:$D$290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MCS'!$F$289:$F$290</c:f>
              <c:numCache>
                <c:formatCode>0.000</c:formatCode>
                <c:ptCount val="2"/>
                <c:pt idx="0">
                  <c:v>-0.6</c:v>
                </c:pt>
                <c:pt idx="1">
                  <c:v>-0.6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39328"/>
        <c:axId val="217954176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MCS'!$D$157:$D$162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MCS'!$E$157:$E$162</c:f>
              <c:numCache>
                <c:formatCode>0.000</c:formatCode>
                <c:ptCount val="6"/>
                <c:pt idx="0">
                  <c:v>0.10473535052001304</c:v>
                </c:pt>
                <c:pt idx="1">
                  <c:v>-0.33579210192319331</c:v>
                </c:pt>
                <c:pt idx="2">
                  <c:v>0.51741584957883546</c:v>
                </c:pt>
                <c:pt idx="3">
                  <c:v>0.99156683246313726</c:v>
                </c:pt>
                <c:pt idx="4">
                  <c:v>0.91498921029165148</c:v>
                </c:pt>
                <c:pt idx="5">
                  <c:v>1.0144778233686229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MCS'!$D$157:$D$162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MCS'!$F$157:$F$162</c:f>
              <c:numCache>
                <c:formatCode>0.000</c:formatCode>
                <c:ptCount val="6"/>
                <c:pt idx="0">
                  <c:v>-0.1103635729331594</c:v>
                </c:pt>
                <c:pt idx="1">
                  <c:v>-0.5508910253763657</c:v>
                </c:pt>
                <c:pt idx="2">
                  <c:v>0.30231692612566302</c:v>
                </c:pt>
                <c:pt idx="3">
                  <c:v>0.77646790900996487</c:v>
                </c:pt>
                <c:pt idx="4">
                  <c:v>0.69989028683847909</c:v>
                </c:pt>
                <c:pt idx="5">
                  <c:v>0.79937889991545052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MCS'!$C$289</c:f>
              <c:strCache>
                <c:ptCount val="1"/>
                <c:pt idx="0">
                  <c:v>AL = +/- 4SDr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MCS'!$D$289:$D$290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MCS'!$E$289:$E$290</c:f>
              <c:numCache>
                <c:formatCode>0.000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MCS'!$D$157:$D$162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2.1139433523068369</c:v>
                </c:pt>
                <c:pt idx="2">
                  <c:v>2.6812412373755872</c:v>
                </c:pt>
                <c:pt idx="3">
                  <c:v>2.716003343634799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MCS'!$G$157:$G$162</c:f>
              <c:numCache>
                <c:formatCode>0.000</c:formatCode>
                <c:ptCount val="6"/>
                <c:pt idx="0">
                  <c:v>0.31983427397318548</c:v>
                </c:pt>
                <c:pt idx="1">
                  <c:v>-0.12069317847002087</c:v>
                </c:pt>
                <c:pt idx="2">
                  <c:v>0.73251477303200785</c:v>
                </c:pt>
                <c:pt idx="3">
                  <c:v>1.2066657559163096</c:v>
                </c:pt>
                <c:pt idx="4">
                  <c:v>1.1300881337448239</c:v>
                </c:pt>
                <c:pt idx="5">
                  <c:v>1.2295767468217953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39328"/>
        <c:axId val="217954176"/>
      </c:scatterChart>
      <c:valAx>
        <c:axId val="21793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7954176"/>
        <c:crosses val="autoZero"/>
        <c:crossBetween val="midCat"/>
      </c:valAx>
      <c:valAx>
        <c:axId val="217954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217939328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'Accuracy profile for MCS'!$O$132</c:f>
          <c:strCache>
            <c:ptCount val="1"/>
            <c:pt idx="0">
              <c:v>Type 8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83127991284513"/>
          <c:y val="0.18967392114797627"/>
          <c:w val="0.6622624124912927"/>
          <c:h val="0.74643603905378975"/>
        </c:manualLayout>
      </c:layout>
      <c:scatterChart>
        <c:scatterStyle val="smoothMarker"/>
        <c:varyColors val="0"/>
        <c:ser>
          <c:idx val="2"/>
          <c:order val="3"/>
          <c:tx>
            <c:v>Series 3</c:v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MCS'!$D$303:$D$304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MCS'!$F$303:$F$304</c:f>
              <c:numCache>
                <c:formatCode>0.000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98080"/>
        <c:axId val="218000384"/>
      </c:scatterChart>
      <c:scatterChart>
        <c:scatterStyle val="lineMarker"/>
        <c:varyColors val="0"/>
        <c:ser>
          <c:idx val="0"/>
          <c:order val="0"/>
          <c:tx>
            <c:v>Bias</c:v>
          </c:tx>
          <c:spPr>
            <a:ln w="285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</c:spPr>
          </c:marker>
          <c:xVal>
            <c:numRef>
              <c:f>'Accuracy profile for MCS'!$N$157:$N$162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2.6127838567197355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MCS'!$O$157:$O$162</c:f>
              <c:numCache>
                <c:formatCode>0.000</c:formatCode>
                <c:ptCount val="6"/>
                <c:pt idx="0">
                  <c:v>-0.89526464947998707</c:v>
                </c:pt>
                <c:pt idx="1">
                  <c:v>-1.2218487496163564</c:v>
                </c:pt>
                <c:pt idx="2">
                  <c:v>-0.91781324381264984</c:v>
                </c:pt>
                <c:pt idx="3">
                  <c:v>-0.90521368062179919</c:v>
                </c:pt>
                <c:pt idx="4">
                  <c:v>-8.5010789708348522E-2</c:v>
                </c:pt>
                <c:pt idx="5">
                  <c:v>1.4477823368622911E-2</c:v>
                </c:pt>
              </c:numCache>
            </c:numRef>
          </c:yVal>
          <c:smooth val="0"/>
        </c:ser>
        <c:ser>
          <c:idx val="3"/>
          <c:order val="1"/>
          <c:tx>
            <c:v>β-ETI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x"/>
            <c:size val="5"/>
            <c:spPr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xVal>
            <c:numRef>
              <c:f>'Accuracy profile for MCS'!$N$157:$N$162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2.6127838567197355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MCS'!$P$157:$P$162</c:f>
              <c:numCache>
                <c:formatCode>0.000</c:formatCode>
                <c:ptCount val="6"/>
                <c:pt idx="0">
                  <c:v>-1.1175816576127962</c:v>
                </c:pt>
                <c:pt idx="1">
                  <c:v>-1.4441657577491656</c:v>
                </c:pt>
                <c:pt idx="2">
                  <c:v>-1.140130251945459</c:v>
                </c:pt>
                <c:pt idx="3">
                  <c:v>-1.1275306887546084</c:v>
                </c:pt>
                <c:pt idx="4">
                  <c:v>-0.30732779784115766</c:v>
                </c:pt>
                <c:pt idx="5">
                  <c:v>-0.20783918476418622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'Accuracy profile for MCS'!$C$303</c:f>
              <c:strCache>
                <c:ptCount val="1"/>
                <c:pt idx="0">
                  <c:v>AL = +/- 0.5</c:v>
                </c:pt>
              </c:strCache>
            </c:strRef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'Accuracy profile for MCS'!$D$303:$D$304</c:f>
              <c:numCache>
                <c:formatCode>0.00</c:formatCode>
                <c:ptCount val="2"/>
                <c:pt idx="0">
                  <c:v>1.2403626894942439</c:v>
                </c:pt>
                <c:pt idx="1">
                  <c:v>4.2708520116421447</c:v>
                </c:pt>
              </c:numCache>
            </c:numRef>
          </c:xVal>
          <c:yVal>
            <c:numRef>
              <c:f>'Accuracy profile for MCS'!$E$303:$E$304</c:f>
              <c:numCache>
                <c:formatCode>0.000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'Accuracy profile for MCS'!$N$157:$N$162</c:f>
              <c:numCache>
                <c:formatCode>0.00</c:formatCode>
                <c:ptCount val="6"/>
                <c:pt idx="0">
                  <c:v>1.7403626894942439</c:v>
                </c:pt>
                <c:pt idx="1">
                  <c:v>2</c:v>
                </c:pt>
                <c:pt idx="2">
                  <c:v>2.6812412373755872</c:v>
                </c:pt>
                <c:pt idx="3">
                  <c:v>2.6127838567197355</c:v>
                </c:pt>
                <c:pt idx="4">
                  <c:v>3.6532125137753435</c:v>
                </c:pt>
                <c:pt idx="5">
                  <c:v>3.7708520116421442</c:v>
                </c:pt>
              </c:numCache>
            </c:numRef>
          </c:xVal>
          <c:yVal>
            <c:numRef>
              <c:f>'Accuracy profile for MCS'!$Q$157:$Q$162</c:f>
              <c:numCache>
                <c:formatCode>0.000</c:formatCode>
                <c:ptCount val="6"/>
                <c:pt idx="0">
                  <c:v>-0.67294764134717799</c:v>
                </c:pt>
                <c:pt idx="1">
                  <c:v>-0.99953174148354718</c:v>
                </c:pt>
                <c:pt idx="2">
                  <c:v>-0.69549623567984065</c:v>
                </c:pt>
                <c:pt idx="3">
                  <c:v>-0.68289667248899</c:v>
                </c:pt>
                <c:pt idx="4">
                  <c:v>0.13730621842446061</c:v>
                </c:pt>
                <c:pt idx="5">
                  <c:v>0.23679483150143205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98080"/>
        <c:axId val="218000384"/>
      </c:scatterChart>
      <c:valAx>
        <c:axId val="21799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Reference Median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18000384"/>
        <c:crosses val="autoZero"/>
        <c:crossBetween val="midCat"/>
      </c:valAx>
      <c:valAx>
        <c:axId val="21800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Bias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217998080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ayout/>
      <c:overlay val="0"/>
    </c:legend>
    <c:plotVisOnly val="0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9</xdr:col>
      <xdr:colOff>0</xdr:colOff>
      <xdr:row>36</xdr:row>
      <xdr:rowOff>154285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919842</xdr:colOff>
      <xdr:row>15</xdr:row>
      <xdr:rowOff>163284</xdr:rowOff>
    </xdr:from>
    <xdr:to>
      <xdr:col>19</xdr:col>
      <xdr:colOff>0</xdr:colOff>
      <xdr:row>36</xdr:row>
      <xdr:rowOff>154284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915760</xdr:colOff>
      <xdr:row>54</xdr:row>
      <xdr:rowOff>149677</xdr:rowOff>
    </xdr:from>
    <xdr:to>
      <xdr:col>19</xdr:col>
      <xdr:colOff>0</xdr:colOff>
      <xdr:row>75</xdr:row>
      <xdr:rowOff>140678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55</xdr:row>
      <xdr:rowOff>0</xdr:rowOff>
    </xdr:from>
    <xdr:to>
      <xdr:col>9</xdr:col>
      <xdr:colOff>-1</xdr:colOff>
      <xdr:row>75</xdr:row>
      <xdr:rowOff>154286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94</xdr:row>
      <xdr:rowOff>0</xdr:rowOff>
    </xdr:from>
    <xdr:to>
      <xdr:col>9</xdr:col>
      <xdr:colOff>0</xdr:colOff>
      <xdr:row>114</xdr:row>
      <xdr:rowOff>154286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915760</xdr:colOff>
      <xdr:row>93</xdr:row>
      <xdr:rowOff>149677</xdr:rowOff>
    </xdr:from>
    <xdr:to>
      <xdr:col>18</xdr:col>
      <xdr:colOff>942258</xdr:colOff>
      <xdr:row>114</xdr:row>
      <xdr:rowOff>140678</xdr:rowOff>
    </xdr:to>
    <xdr:graphicFrame macro="">
      <xdr:nvGraphicFramePr>
        <xdr:cNvPr id="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133</xdr:row>
      <xdr:rowOff>0</xdr:rowOff>
    </xdr:from>
    <xdr:to>
      <xdr:col>9</xdr:col>
      <xdr:colOff>0</xdr:colOff>
      <xdr:row>153</xdr:row>
      <xdr:rowOff>154286</xdr:rowOff>
    </xdr:to>
    <xdr:graphicFrame macro="">
      <xdr:nvGraphicFramePr>
        <xdr:cNvPr id="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915760</xdr:colOff>
      <xdr:row>132</xdr:row>
      <xdr:rowOff>149677</xdr:rowOff>
    </xdr:from>
    <xdr:to>
      <xdr:col>19</xdr:col>
      <xdr:colOff>0</xdr:colOff>
      <xdr:row>153</xdr:row>
      <xdr:rowOff>140678</xdr:rowOff>
    </xdr:to>
    <xdr:graphicFrame macro="">
      <xdr:nvGraphicFramePr>
        <xdr:cNvPr id="1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A14" sqref="A14"/>
    </sheetView>
  </sheetViews>
  <sheetFormatPr baseColWidth="10" defaultColWidth="11.42578125" defaultRowHeight="15" x14ac:dyDescent="0.25"/>
  <cols>
    <col min="1" max="1" width="129.28515625" customWidth="1"/>
  </cols>
  <sheetData>
    <row r="1" spans="1:1" s="86" customFormat="1" ht="26.45" thickBot="1" x14ac:dyDescent="0.55000000000000004">
      <c r="A1" s="87" t="s">
        <v>61</v>
      </c>
    </row>
    <row r="2" spans="1:1" s="80" customFormat="1" ht="15.6" x14ac:dyDescent="0.3">
      <c r="A2" s="79" t="s">
        <v>87</v>
      </c>
    </row>
    <row r="3" spans="1:1" s="80" customFormat="1" ht="15.6" x14ac:dyDescent="0.3">
      <c r="A3" s="81" t="s">
        <v>88</v>
      </c>
    </row>
    <row r="4" spans="1:1" s="80" customFormat="1" ht="15.6" x14ac:dyDescent="0.3">
      <c r="A4" s="81" t="s">
        <v>89</v>
      </c>
    </row>
    <row r="5" spans="1:1" s="80" customFormat="1" ht="15.6" x14ac:dyDescent="0.3">
      <c r="A5" s="81"/>
    </row>
    <row r="6" spans="1:1" s="80" customFormat="1" ht="31.15" x14ac:dyDescent="0.3">
      <c r="A6" s="81" t="s">
        <v>62</v>
      </c>
    </row>
    <row r="7" spans="1:1" s="83" customFormat="1" ht="16.149999999999999" thickBot="1" x14ac:dyDescent="0.35">
      <c r="A7" s="82" t="s">
        <v>64</v>
      </c>
    </row>
    <row r="8" spans="1:1" s="84" customFormat="1" ht="23.45" thickBot="1" x14ac:dyDescent="0.45">
      <c r="A8" s="84" t="s">
        <v>63</v>
      </c>
    </row>
    <row r="9" spans="1:1" s="80" customFormat="1" ht="15.6" x14ac:dyDescent="0.3">
      <c r="A9" s="79" t="s">
        <v>91</v>
      </c>
    </row>
    <row r="10" spans="1:1" s="80" customFormat="1" ht="31.15" x14ac:dyDescent="0.3">
      <c r="A10" s="85" t="s">
        <v>90</v>
      </c>
    </row>
    <row r="11" spans="1:1" s="80" customFormat="1" ht="15.6" x14ac:dyDescent="0.3">
      <c r="A11" s="85" t="s">
        <v>83</v>
      </c>
    </row>
    <row r="12" spans="1:1" s="80" customFormat="1" ht="15.6" x14ac:dyDescent="0.3">
      <c r="A12" s="85" t="s">
        <v>84</v>
      </c>
    </row>
    <row r="13" spans="1:1" s="80" customFormat="1" ht="15.6" x14ac:dyDescent="0.3">
      <c r="A13" s="85" t="s">
        <v>92</v>
      </c>
    </row>
    <row r="14" spans="1:1" s="80" customFormat="1" ht="31.15" x14ac:dyDescent="0.3">
      <c r="A14" s="85" t="s">
        <v>94</v>
      </c>
    </row>
    <row r="15" spans="1:1" s="80" customFormat="1" ht="15.6" x14ac:dyDescent="0.3">
      <c r="A15" s="85"/>
    </row>
    <row r="16" spans="1:1" s="80" customFormat="1" ht="14.25" customHeight="1" x14ac:dyDescent="0.3">
      <c r="A16" s="81" t="s">
        <v>93</v>
      </c>
    </row>
    <row r="17" spans="1:1" s="80" customFormat="1" ht="14.25" customHeight="1" x14ac:dyDescent="0.3">
      <c r="A17" s="81"/>
    </row>
    <row r="18" spans="1:1" s="108" customFormat="1" ht="15.6" x14ac:dyDescent="0.3">
      <c r="A18" s="81" t="s">
        <v>85</v>
      </c>
    </row>
    <row r="19" spans="1:1" s="80" customFormat="1" ht="15.6" x14ac:dyDescent="0.3">
      <c r="A19" s="85"/>
    </row>
    <row r="20" spans="1:1" s="80" customFormat="1" ht="31.9" thickBot="1" x14ac:dyDescent="0.35">
      <c r="A20" s="82" t="s">
        <v>95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6"/>
  <sheetViews>
    <sheetView topLeftCell="A10" workbookViewId="0">
      <selection activeCell="N61" sqref="N61"/>
    </sheetView>
  </sheetViews>
  <sheetFormatPr baseColWidth="10" defaultColWidth="11.42578125" defaultRowHeight="11.25" x14ac:dyDescent="0.2"/>
  <cols>
    <col min="1" max="1" width="3.140625" style="64" customWidth="1"/>
    <col min="2" max="2" width="11.42578125" style="64"/>
    <col min="3" max="3" width="12.28515625" style="64" customWidth="1"/>
    <col min="4" max="4" width="5.7109375" style="64" bestFit="1" customWidth="1"/>
    <col min="5" max="14" width="7.5703125" style="64" customWidth="1"/>
    <col min="15" max="15" width="4" style="64" customWidth="1"/>
    <col min="16" max="17" width="11.42578125" style="64"/>
    <col min="18" max="18" width="5.7109375" style="64" bestFit="1" customWidth="1"/>
    <col min="19" max="28" width="7.85546875" style="64" customWidth="1"/>
    <col min="29" max="29" width="3.28515625" style="64" customWidth="1"/>
    <col min="30" max="16384" width="11.42578125" style="64"/>
  </cols>
  <sheetData>
    <row r="1" spans="1:29" ht="10.9" thickBot="1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2" spans="1:29" ht="10.15" x14ac:dyDescent="0.2">
      <c r="A2" s="93"/>
      <c r="B2" s="125" t="s">
        <v>21</v>
      </c>
      <c r="C2" s="139"/>
      <c r="D2" s="141" t="s">
        <v>67</v>
      </c>
      <c r="E2" s="128"/>
      <c r="F2" s="97"/>
      <c r="G2" s="97"/>
      <c r="H2" s="97"/>
      <c r="I2" s="97"/>
      <c r="J2" s="97"/>
      <c r="K2" s="97"/>
      <c r="L2" s="97"/>
      <c r="M2" s="97"/>
      <c r="N2" s="97"/>
      <c r="O2" s="98"/>
      <c r="P2" s="125" t="s">
        <v>26</v>
      </c>
      <c r="Q2" s="139"/>
      <c r="R2" s="141" t="s">
        <v>69</v>
      </c>
      <c r="S2" s="128"/>
      <c r="T2" s="97"/>
      <c r="U2" s="97"/>
      <c r="V2" s="97"/>
      <c r="W2" s="97"/>
      <c r="X2" s="97"/>
      <c r="Y2" s="97"/>
      <c r="Z2" s="97"/>
      <c r="AA2" s="97"/>
      <c r="AB2" s="97"/>
      <c r="AC2" s="93"/>
    </row>
    <row r="3" spans="1:29" ht="10.9" thickBot="1" x14ac:dyDescent="0.25">
      <c r="A3" s="93"/>
      <c r="B3" s="129" t="s">
        <v>22</v>
      </c>
      <c r="C3" s="142"/>
      <c r="D3" s="143" t="s">
        <v>68</v>
      </c>
      <c r="E3" s="132"/>
      <c r="F3" s="97"/>
      <c r="G3" s="97"/>
      <c r="H3" s="97"/>
      <c r="I3" s="97"/>
      <c r="J3" s="97"/>
      <c r="K3" s="97"/>
      <c r="L3" s="97"/>
      <c r="M3" s="97"/>
      <c r="N3" s="99"/>
      <c r="O3" s="98"/>
      <c r="P3" s="129" t="s">
        <v>27</v>
      </c>
      <c r="Q3" s="142"/>
      <c r="R3" s="143" t="s">
        <v>70</v>
      </c>
      <c r="S3" s="132"/>
      <c r="T3" s="97"/>
      <c r="U3" s="97"/>
      <c r="V3" s="97"/>
      <c r="W3" s="97"/>
      <c r="X3" s="97"/>
      <c r="Y3" s="97"/>
      <c r="Z3" s="97"/>
      <c r="AA3" s="97"/>
      <c r="AB3" s="99"/>
      <c r="AC3" s="93"/>
    </row>
    <row r="4" spans="1:29" ht="10.15" x14ac:dyDescent="0.2">
      <c r="A4" s="93"/>
      <c r="B4" s="133"/>
      <c r="C4" s="134"/>
      <c r="D4" s="134"/>
      <c r="E4" s="135" t="s">
        <v>1</v>
      </c>
      <c r="F4" s="136"/>
      <c r="G4" s="136"/>
      <c r="H4" s="136"/>
      <c r="I4" s="137"/>
      <c r="J4" s="138" t="s">
        <v>2</v>
      </c>
      <c r="K4" s="139"/>
      <c r="L4" s="139"/>
      <c r="M4" s="139"/>
      <c r="N4" s="140"/>
      <c r="O4" s="98"/>
      <c r="P4" s="133"/>
      <c r="Q4" s="134"/>
      <c r="R4" s="134"/>
      <c r="S4" s="135" t="s">
        <v>1</v>
      </c>
      <c r="T4" s="136"/>
      <c r="U4" s="136"/>
      <c r="V4" s="136"/>
      <c r="W4" s="137"/>
      <c r="X4" s="138" t="s">
        <v>2</v>
      </c>
      <c r="Y4" s="139"/>
      <c r="Z4" s="139"/>
      <c r="AA4" s="139"/>
      <c r="AB4" s="140"/>
      <c r="AC4" s="93"/>
    </row>
    <row r="5" spans="1:29" ht="10.9" thickBot="1" x14ac:dyDescent="0.25">
      <c r="A5" s="93"/>
      <c r="B5" s="100" t="s">
        <v>39</v>
      </c>
      <c r="C5" s="101" t="s">
        <v>0</v>
      </c>
      <c r="D5" s="101" t="s">
        <v>7</v>
      </c>
      <c r="E5" s="101" t="s">
        <v>3</v>
      </c>
      <c r="F5" s="101" t="s">
        <v>4</v>
      </c>
      <c r="G5" s="101" t="s">
        <v>5</v>
      </c>
      <c r="H5" s="101" t="s">
        <v>6</v>
      </c>
      <c r="I5" s="101" t="s">
        <v>44</v>
      </c>
      <c r="J5" s="101" t="s">
        <v>3</v>
      </c>
      <c r="K5" s="101" t="s">
        <v>4</v>
      </c>
      <c r="L5" s="101" t="s">
        <v>5</v>
      </c>
      <c r="M5" s="102" t="s">
        <v>6</v>
      </c>
      <c r="N5" s="103" t="s">
        <v>44</v>
      </c>
      <c r="O5" s="98"/>
      <c r="P5" s="100" t="s">
        <v>39</v>
      </c>
      <c r="Q5" s="101" t="s">
        <v>0</v>
      </c>
      <c r="R5" s="101" t="s">
        <v>7</v>
      </c>
      <c r="S5" s="101" t="s">
        <v>3</v>
      </c>
      <c r="T5" s="101" t="s">
        <v>4</v>
      </c>
      <c r="U5" s="101" t="s">
        <v>5</v>
      </c>
      <c r="V5" s="101" t="s">
        <v>6</v>
      </c>
      <c r="W5" s="101" t="s">
        <v>44</v>
      </c>
      <c r="X5" s="101" t="s">
        <v>3</v>
      </c>
      <c r="Y5" s="101" t="s">
        <v>4</v>
      </c>
      <c r="Z5" s="101" t="s">
        <v>5</v>
      </c>
      <c r="AA5" s="102" t="s">
        <v>6</v>
      </c>
      <c r="AB5" s="103" t="s">
        <v>44</v>
      </c>
      <c r="AC5" s="93"/>
    </row>
    <row r="6" spans="1:29" ht="10.15" x14ac:dyDescent="0.2">
      <c r="A6" s="93"/>
      <c r="B6" s="113"/>
      <c r="C6" s="109"/>
      <c r="D6" s="109" t="s">
        <v>96</v>
      </c>
      <c r="E6" s="110">
        <v>40</v>
      </c>
      <c r="F6" s="110">
        <v>55</v>
      </c>
      <c r="G6" s="110">
        <v>80</v>
      </c>
      <c r="H6" s="110">
        <v>90</v>
      </c>
      <c r="I6" s="110">
        <v>50</v>
      </c>
      <c r="J6" s="106">
        <v>100</v>
      </c>
      <c r="K6" s="106">
        <v>60</v>
      </c>
      <c r="L6" s="106">
        <v>70</v>
      </c>
      <c r="M6" s="106">
        <v>85</v>
      </c>
      <c r="N6" s="107">
        <v>45</v>
      </c>
      <c r="O6" s="98"/>
      <c r="P6" s="113"/>
      <c r="Q6" s="109"/>
      <c r="R6" s="109" t="s">
        <v>96</v>
      </c>
      <c r="S6" s="110">
        <v>40</v>
      </c>
      <c r="T6" s="110">
        <v>55</v>
      </c>
      <c r="U6" s="110">
        <v>80</v>
      </c>
      <c r="V6" s="110">
        <v>90</v>
      </c>
      <c r="W6" s="110">
        <v>50</v>
      </c>
      <c r="X6" s="106">
        <v>100</v>
      </c>
      <c r="Y6" s="106">
        <v>60</v>
      </c>
      <c r="Z6" s="106">
        <v>70</v>
      </c>
      <c r="AA6" s="106">
        <v>85</v>
      </c>
      <c r="AB6" s="107">
        <v>45</v>
      </c>
      <c r="AC6" s="93"/>
    </row>
    <row r="7" spans="1:29" ht="10.15" x14ac:dyDescent="0.2">
      <c r="A7" s="93"/>
      <c r="B7" s="114"/>
      <c r="C7" s="109"/>
      <c r="D7" s="109" t="s">
        <v>96</v>
      </c>
      <c r="E7" s="110">
        <v>50</v>
      </c>
      <c r="F7" s="110">
        <v>90</v>
      </c>
      <c r="G7" s="110">
        <v>70</v>
      </c>
      <c r="H7" s="110">
        <v>100</v>
      </c>
      <c r="I7" s="110">
        <v>130</v>
      </c>
      <c r="J7" s="106">
        <v>90</v>
      </c>
      <c r="K7" s="106">
        <v>60</v>
      </c>
      <c r="L7" s="106">
        <v>60</v>
      </c>
      <c r="M7" s="106">
        <v>50</v>
      </c>
      <c r="N7" s="107">
        <v>65</v>
      </c>
      <c r="O7" s="98"/>
      <c r="P7" s="114"/>
      <c r="Q7" s="109"/>
      <c r="R7" s="109" t="s">
        <v>96</v>
      </c>
      <c r="S7" s="110">
        <v>100</v>
      </c>
      <c r="T7" s="110">
        <v>90</v>
      </c>
      <c r="U7" s="110">
        <v>320</v>
      </c>
      <c r="V7" s="110">
        <v>100</v>
      </c>
      <c r="W7" s="110">
        <v>130</v>
      </c>
      <c r="X7" s="106">
        <v>90</v>
      </c>
      <c r="Y7" s="106">
        <v>25</v>
      </c>
      <c r="Z7" s="106">
        <v>60</v>
      </c>
      <c r="AA7" s="106">
        <v>50</v>
      </c>
      <c r="AB7" s="107">
        <v>65</v>
      </c>
      <c r="AC7" s="93"/>
    </row>
    <row r="8" spans="1:29" ht="20.45" x14ac:dyDescent="0.2">
      <c r="A8" s="93"/>
      <c r="B8" s="114"/>
      <c r="C8" s="109"/>
      <c r="D8" s="111" t="s">
        <v>97</v>
      </c>
      <c r="E8" s="110">
        <v>350</v>
      </c>
      <c r="F8" s="110">
        <v>470</v>
      </c>
      <c r="G8" s="110">
        <v>500</v>
      </c>
      <c r="H8" s="110">
        <v>480</v>
      </c>
      <c r="I8" s="110">
        <v>490</v>
      </c>
      <c r="J8" s="106">
        <v>890</v>
      </c>
      <c r="K8" s="106">
        <v>810</v>
      </c>
      <c r="L8" s="106">
        <v>460</v>
      </c>
      <c r="M8" s="106">
        <v>520</v>
      </c>
      <c r="N8" s="107">
        <v>580</v>
      </c>
      <c r="O8" s="98"/>
      <c r="P8" s="114"/>
      <c r="Q8" s="109"/>
      <c r="R8" s="111" t="s">
        <v>97</v>
      </c>
      <c r="S8" s="110">
        <v>350</v>
      </c>
      <c r="T8" s="110">
        <v>470</v>
      </c>
      <c r="U8" s="110">
        <v>500</v>
      </c>
      <c r="V8" s="110">
        <v>480</v>
      </c>
      <c r="W8" s="110">
        <v>490</v>
      </c>
      <c r="X8" s="106">
        <v>890</v>
      </c>
      <c r="Y8" s="106">
        <v>810</v>
      </c>
      <c r="Z8" s="106">
        <v>460</v>
      </c>
      <c r="AA8" s="106">
        <v>520</v>
      </c>
      <c r="AB8" s="107">
        <v>580</v>
      </c>
      <c r="AC8" s="93"/>
    </row>
    <row r="9" spans="1:29" ht="20.45" x14ac:dyDescent="0.2">
      <c r="A9" s="93"/>
      <c r="B9" s="114"/>
      <c r="C9" s="109"/>
      <c r="D9" s="111" t="s">
        <v>97</v>
      </c>
      <c r="E9" s="110">
        <v>520</v>
      </c>
      <c r="F9" s="110">
        <v>410</v>
      </c>
      <c r="G9" s="110">
        <v>660</v>
      </c>
      <c r="H9" s="110">
        <v>310</v>
      </c>
      <c r="I9" s="110">
        <v>590</v>
      </c>
      <c r="J9" s="106">
        <v>430</v>
      </c>
      <c r="K9" s="106">
        <v>510</v>
      </c>
      <c r="L9" s="106">
        <v>480</v>
      </c>
      <c r="M9" s="106">
        <v>520</v>
      </c>
      <c r="N9" s="107">
        <v>580</v>
      </c>
      <c r="O9" s="98"/>
      <c r="P9" s="114"/>
      <c r="Q9" s="109"/>
      <c r="R9" s="111" t="s">
        <v>97</v>
      </c>
      <c r="S9" s="110">
        <v>520</v>
      </c>
      <c r="T9" s="110">
        <v>410</v>
      </c>
      <c r="U9" s="110">
        <v>660</v>
      </c>
      <c r="V9" s="110">
        <v>310</v>
      </c>
      <c r="W9" s="110">
        <v>590</v>
      </c>
      <c r="X9" s="106">
        <v>430</v>
      </c>
      <c r="Y9" s="106">
        <v>510</v>
      </c>
      <c r="Z9" s="106">
        <v>480</v>
      </c>
      <c r="AA9" s="106">
        <v>520</v>
      </c>
      <c r="AB9" s="107">
        <v>580</v>
      </c>
      <c r="AC9" s="93"/>
    </row>
    <row r="10" spans="1:29" ht="10.15" x14ac:dyDescent="0.2">
      <c r="A10" s="93"/>
      <c r="B10" s="114"/>
      <c r="C10" s="109"/>
      <c r="D10" s="111" t="s">
        <v>98</v>
      </c>
      <c r="E10" s="110">
        <v>4500</v>
      </c>
      <c r="F10" s="110">
        <v>4800</v>
      </c>
      <c r="G10" s="110">
        <v>7900</v>
      </c>
      <c r="H10" s="110">
        <v>3800</v>
      </c>
      <c r="I10" s="110">
        <v>4100</v>
      </c>
      <c r="J10" s="110">
        <v>9100</v>
      </c>
      <c r="K10" s="110">
        <v>2400</v>
      </c>
      <c r="L10" s="110">
        <v>3700</v>
      </c>
      <c r="M10" s="110">
        <v>3400</v>
      </c>
      <c r="N10" s="112">
        <v>7800</v>
      </c>
      <c r="O10" s="98"/>
      <c r="P10" s="114"/>
      <c r="Q10" s="109"/>
      <c r="R10" s="111" t="s">
        <v>98</v>
      </c>
      <c r="S10" s="110">
        <v>4500</v>
      </c>
      <c r="T10" s="110">
        <v>4800</v>
      </c>
      <c r="U10" s="110">
        <v>7900</v>
      </c>
      <c r="V10" s="110">
        <v>3800</v>
      </c>
      <c r="W10" s="110">
        <v>4100</v>
      </c>
      <c r="X10" s="110">
        <v>9100</v>
      </c>
      <c r="Y10" s="110">
        <v>2400</v>
      </c>
      <c r="Z10" s="110">
        <v>3700</v>
      </c>
      <c r="AA10" s="110">
        <v>3400</v>
      </c>
      <c r="AB10" s="112">
        <v>7800</v>
      </c>
      <c r="AC10" s="93"/>
    </row>
    <row r="11" spans="1:29" ht="10.9" thickBot="1" x14ac:dyDescent="0.25">
      <c r="A11" s="93"/>
      <c r="B11" s="120"/>
      <c r="C11" s="121"/>
      <c r="D11" s="122" t="s">
        <v>98</v>
      </c>
      <c r="E11" s="123">
        <v>3600</v>
      </c>
      <c r="F11" s="123">
        <v>7900</v>
      </c>
      <c r="G11" s="123">
        <v>5500</v>
      </c>
      <c r="H11" s="123">
        <v>5900</v>
      </c>
      <c r="I11" s="123">
        <v>8700</v>
      </c>
      <c r="J11" s="123">
        <v>7800</v>
      </c>
      <c r="K11" s="123">
        <v>9100</v>
      </c>
      <c r="L11" s="123">
        <v>6000</v>
      </c>
      <c r="M11" s="123">
        <v>6100</v>
      </c>
      <c r="N11" s="124">
        <v>6000</v>
      </c>
      <c r="O11" s="98"/>
      <c r="P11" s="120"/>
      <c r="Q11" s="121"/>
      <c r="R11" s="122" t="s">
        <v>98</v>
      </c>
      <c r="S11" s="123">
        <v>3600</v>
      </c>
      <c r="T11" s="123">
        <v>7900</v>
      </c>
      <c r="U11" s="123">
        <v>5500</v>
      </c>
      <c r="V11" s="123">
        <v>5900</v>
      </c>
      <c r="W11" s="123">
        <v>8700</v>
      </c>
      <c r="X11" s="123">
        <v>7800</v>
      </c>
      <c r="Y11" s="123">
        <v>9100</v>
      </c>
      <c r="Z11" s="123">
        <v>6000</v>
      </c>
      <c r="AA11" s="123">
        <v>6100</v>
      </c>
      <c r="AB11" s="124">
        <v>6000</v>
      </c>
      <c r="AC11" s="93"/>
    </row>
    <row r="12" spans="1:29" ht="10.9" thickBot="1" x14ac:dyDescent="0.25">
      <c r="A12" s="93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7"/>
      <c r="N12" s="99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3"/>
    </row>
    <row r="13" spans="1:29" ht="10.15" x14ac:dyDescent="0.2">
      <c r="A13" s="93"/>
      <c r="B13" s="125" t="s">
        <v>28</v>
      </c>
      <c r="C13" s="139"/>
      <c r="D13" s="127" t="s">
        <v>71</v>
      </c>
      <c r="E13" s="128"/>
      <c r="F13" s="97"/>
      <c r="G13" s="97"/>
      <c r="H13" s="97"/>
      <c r="I13" s="97"/>
      <c r="J13" s="97"/>
      <c r="K13" s="97"/>
      <c r="L13" s="97"/>
      <c r="M13" s="97"/>
      <c r="N13" s="97"/>
      <c r="O13" s="98"/>
      <c r="P13" s="125" t="s">
        <v>30</v>
      </c>
      <c r="Q13" s="139"/>
      <c r="R13" s="127" t="s">
        <v>73</v>
      </c>
      <c r="S13" s="128"/>
      <c r="T13" s="97"/>
      <c r="U13" s="97"/>
      <c r="V13" s="97"/>
      <c r="W13" s="97"/>
      <c r="X13" s="97"/>
      <c r="Y13" s="97"/>
      <c r="Z13" s="97"/>
      <c r="AA13" s="97"/>
      <c r="AB13" s="97"/>
      <c r="AC13" s="93"/>
    </row>
    <row r="14" spans="1:29" ht="10.9" thickBot="1" x14ac:dyDescent="0.25">
      <c r="A14" s="93"/>
      <c r="B14" s="129" t="s">
        <v>29</v>
      </c>
      <c r="C14" s="142"/>
      <c r="D14" s="131" t="s">
        <v>72</v>
      </c>
      <c r="E14" s="132"/>
      <c r="F14" s="97"/>
      <c r="G14" s="97"/>
      <c r="H14" s="97"/>
      <c r="I14" s="97"/>
      <c r="J14" s="97"/>
      <c r="K14" s="97"/>
      <c r="L14" s="97"/>
      <c r="M14" s="97"/>
      <c r="N14" s="99"/>
      <c r="O14" s="98"/>
      <c r="P14" s="129" t="s">
        <v>31</v>
      </c>
      <c r="Q14" s="142"/>
      <c r="R14" s="131" t="s">
        <v>74</v>
      </c>
      <c r="S14" s="132"/>
      <c r="T14" s="97"/>
      <c r="U14" s="97"/>
      <c r="V14" s="97"/>
      <c r="W14" s="97"/>
      <c r="X14" s="97"/>
      <c r="Y14" s="97"/>
      <c r="Z14" s="97"/>
      <c r="AA14" s="97"/>
      <c r="AB14" s="99"/>
      <c r="AC14" s="93"/>
    </row>
    <row r="15" spans="1:29" ht="10.15" x14ac:dyDescent="0.2">
      <c r="A15" s="93"/>
      <c r="B15" s="133"/>
      <c r="C15" s="134"/>
      <c r="D15" s="134"/>
      <c r="E15" s="135" t="s">
        <v>1</v>
      </c>
      <c r="F15" s="136"/>
      <c r="G15" s="136"/>
      <c r="H15" s="136"/>
      <c r="I15" s="137"/>
      <c r="J15" s="138" t="s">
        <v>2</v>
      </c>
      <c r="K15" s="139"/>
      <c r="L15" s="139"/>
      <c r="M15" s="139"/>
      <c r="N15" s="140"/>
      <c r="O15" s="98"/>
      <c r="P15" s="133"/>
      <c r="Q15" s="134"/>
      <c r="R15" s="134"/>
      <c r="S15" s="135" t="s">
        <v>1</v>
      </c>
      <c r="T15" s="136"/>
      <c r="U15" s="136"/>
      <c r="V15" s="136"/>
      <c r="W15" s="137"/>
      <c r="X15" s="138" t="s">
        <v>2</v>
      </c>
      <c r="Y15" s="139"/>
      <c r="Z15" s="139"/>
      <c r="AA15" s="139"/>
      <c r="AB15" s="140"/>
      <c r="AC15" s="93"/>
    </row>
    <row r="16" spans="1:29" ht="10.9" thickBot="1" x14ac:dyDescent="0.25">
      <c r="A16" s="93"/>
      <c r="B16" s="100" t="s">
        <v>39</v>
      </c>
      <c r="C16" s="101" t="s">
        <v>0</v>
      </c>
      <c r="D16" s="101" t="s">
        <v>7</v>
      </c>
      <c r="E16" s="101" t="s">
        <v>3</v>
      </c>
      <c r="F16" s="101" t="s">
        <v>4</v>
      </c>
      <c r="G16" s="101" t="s">
        <v>5</v>
      </c>
      <c r="H16" s="101" t="s">
        <v>6</v>
      </c>
      <c r="I16" s="101" t="s">
        <v>44</v>
      </c>
      <c r="J16" s="101" t="s">
        <v>3</v>
      </c>
      <c r="K16" s="101" t="s">
        <v>4</v>
      </c>
      <c r="L16" s="101" t="s">
        <v>5</v>
      </c>
      <c r="M16" s="102" t="s">
        <v>6</v>
      </c>
      <c r="N16" s="103" t="s">
        <v>44</v>
      </c>
      <c r="O16" s="98"/>
      <c r="P16" s="100" t="s">
        <v>39</v>
      </c>
      <c r="Q16" s="101" t="s">
        <v>0</v>
      </c>
      <c r="R16" s="101" t="s">
        <v>7</v>
      </c>
      <c r="S16" s="101" t="s">
        <v>3</v>
      </c>
      <c r="T16" s="101" t="s">
        <v>4</v>
      </c>
      <c r="U16" s="101" t="s">
        <v>5</v>
      </c>
      <c r="V16" s="101" t="s">
        <v>6</v>
      </c>
      <c r="W16" s="101" t="s">
        <v>44</v>
      </c>
      <c r="X16" s="101" t="s">
        <v>3</v>
      </c>
      <c r="Y16" s="101" t="s">
        <v>4</v>
      </c>
      <c r="Z16" s="101" t="s">
        <v>5</v>
      </c>
      <c r="AA16" s="102" t="s">
        <v>6</v>
      </c>
      <c r="AB16" s="103" t="s">
        <v>44</v>
      </c>
      <c r="AC16" s="93"/>
    </row>
    <row r="17" spans="1:29" ht="10.15" x14ac:dyDescent="0.2">
      <c r="A17" s="93"/>
      <c r="B17" s="113"/>
      <c r="C17" s="109"/>
      <c r="D17" s="109" t="s">
        <v>96</v>
      </c>
      <c r="E17" s="110">
        <v>40</v>
      </c>
      <c r="F17" s="110">
        <v>55</v>
      </c>
      <c r="G17" s="110">
        <v>80</v>
      </c>
      <c r="H17" s="110">
        <v>90</v>
      </c>
      <c r="I17" s="110">
        <v>50</v>
      </c>
      <c r="J17" s="106">
        <v>100</v>
      </c>
      <c r="K17" s="106">
        <v>60</v>
      </c>
      <c r="L17" s="106">
        <v>70</v>
      </c>
      <c r="M17" s="106">
        <v>85</v>
      </c>
      <c r="N17" s="107">
        <v>45</v>
      </c>
      <c r="O17" s="98"/>
      <c r="P17" s="113"/>
      <c r="Q17" s="109"/>
      <c r="R17" s="109" t="s">
        <v>96</v>
      </c>
      <c r="S17" s="110">
        <v>40</v>
      </c>
      <c r="T17" s="110">
        <v>55</v>
      </c>
      <c r="U17" s="110">
        <v>80</v>
      </c>
      <c r="V17" s="110">
        <v>90</v>
      </c>
      <c r="W17" s="110">
        <v>50</v>
      </c>
      <c r="X17" s="106">
        <v>100</v>
      </c>
      <c r="Y17" s="106">
        <v>60</v>
      </c>
      <c r="Z17" s="106">
        <v>70</v>
      </c>
      <c r="AA17" s="106">
        <v>85</v>
      </c>
      <c r="AB17" s="107">
        <v>45</v>
      </c>
      <c r="AC17" s="93"/>
    </row>
    <row r="18" spans="1:29" ht="10.15" x14ac:dyDescent="0.2">
      <c r="A18" s="93"/>
      <c r="B18" s="114"/>
      <c r="C18" s="109"/>
      <c r="D18" s="109" t="s">
        <v>96</v>
      </c>
      <c r="E18" s="110">
        <v>570</v>
      </c>
      <c r="F18" s="110">
        <v>90</v>
      </c>
      <c r="G18" s="110">
        <v>320</v>
      </c>
      <c r="H18" s="110">
        <v>100</v>
      </c>
      <c r="I18" s="110">
        <v>130</v>
      </c>
      <c r="J18" s="106">
        <v>90</v>
      </c>
      <c r="K18" s="106">
        <v>25</v>
      </c>
      <c r="L18" s="106">
        <v>60</v>
      </c>
      <c r="M18" s="106">
        <v>50</v>
      </c>
      <c r="N18" s="107">
        <v>65</v>
      </c>
      <c r="O18" s="98"/>
      <c r="P18" s="114"/>
      <c r="Q18" s="109"/>
      <c r="R18" s="109" t="s">
        <v>96</v>
      </c>
      <c r="S18" s="110">
        <v>210</v>
      </c>
      <c r="T18" s="110">
        <v>90</v>
      </c>
      <c r="U18" s="110">
        <v>320</v>
      </c>
      <c r="V18" s="110">
        <v>100</v>
      </c>
      <c r="W18" s="110">
        <v>130</v>
      </c>
      <c r="X18" s="106">
        <v>900</v>
      </c>
      <c r="Y18" s="106">
        <v>25</v>
      </c>
      <c r="Z18" s="106">
        <v>60</v>
      </c>
      <c r="AA18" s="106">
        <v>500</v>
      </c>
      <c r="AB18" s="107">
        <v>65</v>
      </c>
      <c r="AC18" s="93"/>
    </row>
    <row r="19" spans="1:29" ht="20.45" x14ac:dyDescent="0.2">
      <c r="A19" s="93"/>
      <c r="B19" s="114"/>
      <c r="C19" s="109"/>
      <c r="D19" s="111" t="s">
        <v>97</v>
      </c>
      <c r="E19" s="110">
        <v>350</v>
      </c>
      <c r="F19" s="110">
        <v>470</v>
      </c>
      <c r="G19" s="110">
        <v>500</v>
      </c>
      <c r="H19" s="110">
        <v>480</v>
      </c>
      <c r="I19" s="110">
        <v>490</v>
      </c>
      <c r="J19" s="106">
        <v>890</v>
      </c>
      <c r="K19" s="106">
        <v>810</v>
      </c>
      <c r="L19" s="106">
        <v>460</v>
      </c>
      <c r="M19" s="106">
        <v>520</v>
      </c>
      <c r="N19" s="107">
        <v>580</v>
      </c>
      <c r="O19" s="98"/>
      <c r="P19" s="114"/>
      <c r="Q19" s="109"/>
      <c r="R19" s="111" t="s">
        <v>97</v>
      </c>
      <c r="S19" s="110">
        <v>350</v>
      </c>
      <c r="T19" s="110">
        <v>470</v>
      </c>
      <c r="U19" s="110">
        <v>500</v>
      </c>
      <c r="V19" s="110">
        <v>480</v>
      </c>
      <c r="W19" s="110">
        <v>490</v>
      </c>
      <c r="X19" s="106">
        <v>890</v>
      </c>
      <c r="Y19" s="106">
        <v>810</v>
      </c>
      <c r="Z19" s="106">
        <v>460</v>
      </c>
      <c r="AA19" s="106">
        <v>520</v>
      </c>
      <c r="AB19" s="107">
        <v>580</v>
      </c>
      <c r="AC19" s="93"/>
    </row>
    <row r="20" spans="1:29" ht="20.45" x14ac:dyDescent="0.2">
      <c r="A20" s="93"/>
      <c r="B20" s="114"/>
      <c r="C20" s="109"/>
      <c r="D20" s="111" t="s">
        <v>97</v>
      </c>
      <c r="E20" s="110">
        <v>520</v>
      </c>
      <c r="F20" s="110">
        <v>410</v>
      </c>
      <c r="G20" s="110">
        <v>660</v>
      </c>
      <c r="H20" s="110">
        <v>310</v>
      </c>
      <c r="I20" s="110">
        <v>590</v>
      </c>
      <c r="J20" s="106">
        <v>430</v>
      </c>
      <c r="K20" s="106">
        <v>510</v>
      </c>
      <c r="L20" s="106">
        <v>480</v>
      </c>
      <c r="M20" s="106">
        <v>520</v>
      </c>
      <c r="N20" s="107">
        <v>580</v>
      </c>
      <c r="O20" s="98"/>
      <c r="P20" s="114"/>
      <c r="Q20" s="109"/>
      <c r="R20" s="111" t="s">
        <v>97</v>
      </c>
      <c r="S20" s="110">
        <v>520</v>
      </c>
      <c r="T20" s="110">
        <v>410</v>
      </c>
      <c r="U20" s="110">
        <v>660</v>
      </c>
      <c r="V20" s="110">
        <v>310</v>
      </c>
      <c r="W20" s="110">
        <v>590</v>
      </c>
      <c r="X20" s="106">
        <v>430</v>
      </c>
      <c r="Y20" s="106">
        <v>510</v>
      </c>
      <c r="Z20" s="106">
        <v>480</v>
      </c>
      <c r="AA20" s="106">
        <v>520</v>
      </c>
      <c r="AB20" s="107">
        <v>580</v>
      </c>
      <c r="AC20" s="93"/>
    </row>
    <row r="21" spans="1:29" ht="10.15" x14ac:dyDescent="0.2">
      <c r="A21" s="93"/>
      <c r="B21" s="114"/>
      <c r="C21" s="109"/>
      <c r="D21" s="111" t="s">
        <v>98</v>
      </c>
      <c r="E21" s="110">
        <v>4500</v>
      </c>
      <c r="F21" s="110">
        <v>4800</v>
      </c>
      <c r="G21" s="110">
        <v>7900</v>
      </c>
      <c r="H21" s="110">
        <v>3800</v>
      </c>
      <c r="I21" s="110">
        <v>4100</v>
      </c>
      <c r="J21" s="110">
        <v>9100</v>
      </c>
      <c r="K21" s="110">
        <v>2400</v>
      </c>
      <c r="L21" s="110">
        <v>3700</v>
      </c>
      <c r="M21" s="110">
        <v>3400</v>
      </c>
      <c r="N21" s="112">
        <v>7800</v>
      </c>
      <c r="O21" s="98"/>
      <c r="P21" s="114"/>
      <c r="Q21" s="109"/>
      <c r="R21" s="111" t="s">
        <v>98</v>
      </c>
      <c r="S21" s="110">
        <v>4500</v>
      </c>
      <c r="T21" s="110">
        <v>4800</v>
      </c>
      <c r="U21" s="110">
        <v>7900</v>
      </c>
      <c r="V21" s="110">
        <v>3800</v>
      </c>
      <c r="W21" s="110">
        <v>4100</v>
      </c>
      <c r="X21" s="110">
        <v>9100</v>
      </c>
      <c r="Y21" s="110">
        <v>2400</v>
      </c>
      <c r="Z21" s="110">
        <v>3700</v>
      </c>
      <c r="AA21" s="110">
        <v>3400</v>
      </c>
      <c r="AB21" s="112">
        <v>7800</v>
      </c>
      <c r="AC21" s="93"/>
    </row>
    <row r="22" spans="1:29" ht="10.9" thickBot="1" x14ac:dyDescent="0.25">
      <c r="A22" s="93"/>
      <c r="B22" s="120"/>
      <c r="C22" s="121"/>
      <c r="D22" s="122" t="s">
        <v>98</v>
      </c>
      <c r="E22" s="123">
        <v>3600</v>
      </c>
      <c r="F22" s="123">
        <v>7900</v>
      </c>
      <c r="G22" s="123">
        <v>5500</v>
      </c>
      <c r="H22" s="123">
        <v>5900</v>
      </c>
      <c r="I22" s="123">
        <v>8700</v>
      </c>
      <c r="J22" s="123">
        <v>7800</v>
      </c>
      <c r="K22" s="123">
        <v>9100</v>
      </c>
      <c r="L22" s="123">
        <v>6000</v>
      </c>
      <c r="M22" s="123">
        <v>6100</v>
      </c>
      <c r="N22" s="124">
        <v>6000</v>
      </c>
      <c r="O22" s="98"/>
      <c r="P22" s="120"/>
      <c r="Q22" s="121"/>
      <c r="R22" s="122" t="s">
        <v>98</v>
      </c>
      <c r="S22" s="123">
        <v>3600</v>
      </c>
      <c r="T22" s="123">
        <v>7900</v>
      </c>
      <c r="U22" s="123">
        <v>5500</v>
      </c>
      <c r="V22" s="123">
        <v>5900</v>
      </c>
      <c r="W22" s="123">
        <v>8700</v>
      </c>
      <c r="X22" s="123">
        <v>7800</v>
      </c>
      <c r="Y22" s="123">
        <v>9100</v>
      </c>
      <c r="Z22" s="123">
        <v>6000</v>
      </c>
      <c r="AA22" s="123">
        <v>6100</v>
      </c>
      <c r="AB22" s="124">
        <v>6000</v>
      </c>
      <c r="AC22" s="93"/>
    </row>
    <row r="23" spans="1:29" ht="10.9" thickBot="1" x14ac:dyDescent="0.25">
      <c r="A23" s="93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9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3"/>
    </row>
    <row r="24" spans="1:29" ht="10.15" x14ac:dyDescent="0.2">
      <c r="A24" s="93"/>
      <c r="B24" s="125" t="s">
        <v>32</v>
      </c>
      <c r="C24" s="126"/>
      <c r="D24" s="127" t="s">
        <v>75</v>
      </c>
      <c r="E24" s="128"/>
      <c r="F24" s="97"/>
      <c r="G24" s="97"/>
      <c r="H24" s="97"/>
      <c r="I24" s="97"/>
      <c r="J24" s="97"/>
      <c r="K24" s="97"/>
      <c r="L24" s="97"/>
      <c r="M24" s="97"/>
      <c r="N24" s="97"/>
      <c r="O24" s="98"/>
      <c r="P24" s="125" t="s">
        <v>54</v>
      </c>
      <c r="Q24" s="126"/>
      <c r="R24" s="127" t="s">
        <v>77</v>
      </c>
      <c r="S24" s="128"/>
      <c r="T24" s="97"/>
      <c r="U24" s="97"/>
      <c r="V24" s="97"/>
      <c r="W24" s="97"/>
      <c r="X24" s="97"/>
      <c r="Y24" s="97"/>
      <c r="Z24" s="97"/>
      <c r="AA24" s="97"/>
      <c r="AB24" s="97"/>
      <c r="AC24" s="93"/>
    </row>
    <row r="25" spans="1:29" ht="10.9" thickBot="1" x14ac:dyDescent="0.25">
      <c r="A25" s="93"/>
      <c r="B25" s="129" t="s">
        <v>33</v>
      </c>
      <c r="C25" s="130"/>
      <c r="D25" s="131" t="s">
        <v>76</v>
      </c>
      <c r="E25" s="132"/>
      <c r="F25" s="97"/>
      <c r="G25" s="97"/>
      <c r="H25" s="97"/>
      <c r="I25" s="97"/>
      <c r="J25" s="97"/>
      <c r="K25" s="97"/>
      <c r="L25" s="97"/>
      <c r="M25" s="97"/>
      <c r="N25" s="99"/>
      <c r="O25" s="98"/>
      <c r="P25" s="129" t="s">
        <v>55</v>
      </c>
      <c r="Q25" s="130"/>
      <c r="R25" s="131" t="s">
        <v>78</v>
      </c>
      <c r="S25" s="132"/>
      <c r="T25" s="97"/>
      <c r="U25" s="97"/>
      <c r="V25" s="97"/>
      <c r="W25" s="97"/>
      <c r="X25" s="97"/>
      <c r="Y25" s="97"/>
      <c r="Z25" s="97"/>
      <c r="AA25" s="97"/>
      <c r="AB25" s="99"/>
      <c r="AC25" s="93"/>
    </row>
    <row r="26" spans="1:29" ht="10.15" x14ac:dyDescent="0.2">
      <c r="A26" s="93"/>
      <c r="B26" s="133"/>
      <c r="C26" s="134"/>
      <c r="D26" s="134"/>
      <c r="E26" s="135" t="s">
        <v>1</v>
      </c>
      <c r="F26" s="136"/>
      <c r="G26" s="136"/>
      <c r="H26" s="136"/>
      <c r="I26" s="137"/>
      <c r="J26" s="138" t="s">
        <v>2</v>
      </c>
      <c r="K26" s="139"/>
      <c r="L26" s="139"/>
      <c r="M26" s="139"/>
      <c r="N26" s="140"/>
      <c r="O26" s="98"/>
      <c r="P26" s="133"/>
      <c r="Q26" s="134"/>
      <c r="R26" s="134"/>
      <c r="S26" s="135" t="s">
        <v>1</v>
      </c>
      <c r="T26" s="136"/>
      <c r="U26" s="136"/>
      <c r="V26" s="136"/>
      <c r="W26" s="137"/>
      <c r="X26" s="138" t="s">
        <v>2</v>
      </c>
      <c r="Y26" s="139"/>
      <c r="Z26" s="139"/>
      <c r="AA26" s="139"/>
      <c r="AB26" s="140"/>
      <c r="AC26" s="93"/>
    </row>
    <row r="27" spans="1:29" ht="10.9" thickBot="1" x14ac:dyDescent="0.25">
      <c r="A27" s="93"/>
      <c r="B27" s="100" t="s">
        <v>39</v>
      </c>
      <c r="C27" s="101" t="s">
        <v>0</v>
      </c>
      <c r="D27" s="101" t="s">
        <v>7</v>
      </c>
      <c r="E27" s="101" t="s">
        <v>3</v>
      </c>
      <c r="F27" s="101" t="s">
        <v>4</v>
      </c>
      <c r="G27" s="101" t="s">
        <v>5</v>
      </c>
      <c r="H27" s="101" t="s">
        <v>6</v>
      </c>
      <c r="I27" s="101" t="s">
        <v>44</v>
      </c>
      <c r="J27" s="101" t="s">
        <v>3</v>
      </c>
      <c r="K27" s="101" t="s">
        <v>4</v>
      </c>
      <c r="L27" s="101" t="s">
        <v>5</v>
      </c>
      <c r="M27" s="102" t="s">
        <v>6</v>
      </c>
      <c r="N27" s="103" t="s">
        <v>44</v>
      </c>
      <c r="O27" s="98"/>
      <c r="P27" s="100" t="s">
        <v>39</v>
      </c>
      <c r="Q27" s="101" t="s">
        <v>0</v>
      </c>
      <c r="R27" s="101" t="s">
        <v>7</v>
      </c>
      <c r="S27" s="101" t="s">
        <v>3</v>
      </c>
      <c r="T27" s="101" t="s">
        <v>4</v>
      </c>
      <c r="U27" s="101" t="s">
        <v>5</v>
      </c>
      <c r="V27" s="101" t="s">
        <v>6</v>
      </c>
      <c r="W27" s="101" t="s">
        <v>44</v>
      </c>
      <c r="X27" s="101" t="s">
        <v>3</v>
      </c>
      <c r="Y27" s="101" t="s">
        <v>4</v>
      </c>
      <c r="Z27" s="101" t="s">
        <v>5</v>
      </c>
      <c r="AA27" s="102" t="s">
        <v>6</v>
      </c>
      <c r="AB27" s="103" t="s">
        <v>44</v>
      </c>
      <c r="AC27" s="93"/>
    </row>
    <row r="28" spans="1:29" ht="10.15" x14ac:dyDescent="0.2">
      <c r="A28" s="93"/>
      <c r="B28" s="113"/>
      <c r="C28" s="109"/>
      <c r="D28" s="109" t="s">
        <v>96</v>
      </c>
      <c r="E28" s="110">
        <v>40</v>
      </c>
      <c r="F28" s="110">
        <v>55</v>
      </c>
      <c r="G28" s="110">
        <v>80</v>
      </c>
      <c r="H28" s="110">
        <v>90</v>
      </c>
      <c r="I28" s="110">
        <v>50</v>
      </c>
      <c r="J28" s="106">
        <v>100</v>
      </c>
      <c r="K28" s="106">
        <v>60</v>
      </c>
      <c r="L28" s="106">
        <v>70</v>
      </c>
      <c r="M28" s="106">
        <v>85</v>
      </c>
      <c r="N28" s="107">
        <v>45</v>
      </c>
      <c r="O28" s="98"/>
      <c r="P28" s="113"/>
      <c r="Q28" s="109"/>
      <c r="R28" s="109" t="s">
        <v>96</v>
      </c>
      <c r="S28" s="110">
        <v>40</v>
      </c>
      <c r="T28" s="110">
        <v>55</v>
      </c>
      <c r="U28" s="110">
        <v>80</v>
      </c>
      <c r="V28" s="110">
        <v>90</v>
      </c>
      <c r="W28" s="110">
        <v>50</v>
      </c>
      <c r="X28" s="106">
        <v>100</v>
      </c>
      <c r="Y28" s="106">
        <v>60</v>
      </c>
      <c r="Z28" s="106">
        <v>70</v>
      </c>
      <c r="AA28" s="106">
        <v>85</v>
      </c>
      <c r="AB28" s="107">
        <v>45</v>
      </c>
      <c r="AC28" s="93"/>
    </row>
    <row r="29" spans="1:29" ht="10.15" x14ac:dyDescent="0.2">
      <c r="A29" s="93"/>
      <c r="B29" s="114"/>
      <c r="C29" s="109"/>
      <c r="D29" s="109" t="s">
        <v>96</v>
      </c>
      <c r="E29" s="110">
        <v>210</v>
      </c>
      <c r="F29" s="110">
        <v>90</v>
      </c>
      <c r="G29" s="110">
        <v>320</v>
      </c>
      <c r="H29" s="110">
        <v>100</v>
      </c>
      <c r="I29" s="110">
        <v>130</v>
      </c>
      <c r="J29" s="106">
        <v>90</v>
      </c>
      <c r="K29" s="106">
        <v>25</v>
      </c>
      <c r="L29" s="106">
        <v>60</v>
      </c>
      <c r="M29" s="106">
        <v>50</v>
      </c>
      <c r="N29" s="107">
        <v>65</v>
      </c>
      <c r="O29" s="98"/>
      <c r="P29" s="114"/>
      <c r="Q29" s="109"/>
      <c r="R29" s="109" t="s">
        <v>96</v>
      </c>
      <c r="S29" s="110">
        <v>210</v>
      </c>
      <c r="T29" s="110">
        <v>90</v>
      </c>
      <c r="U29" s="110">
        <v>320</v>
      </c>
      <c r="V29" s="110">
        <v>100</v>
      </c>
      <c r="W29" s="110">
        <v>130</v>
      </c>
      <c r="X29" s="106">
        <v>90</v>
      </c>
      <c r="Y29" s="106">
        <v>25</v>
      </c>
      <c r="Z29" s="106">
        <v>60</v>
      </c>
      <c r="AA29" s="106">
        <v>50</v>
      </c>
      <c r="AB29" s="107">
        <v>65</v>
      </c>
      <c r="AC29" s="93"/>
    </row>
    <row r="30" spans="1:29" ht="20.45" x14ac:dyDescent="0.2">
      <c r="A30" s="93"/>
      <c r="B30" s="114"/>
      <c r="C30" s="109"/>
      <c r="D30" s="111" t="s">
        <v>97</v>
      </c>
      <c r="E30" s="110">
        <v>350</v>
      </c>
      <c r="F30" s="110">
        <v>470</v>
      </c>
      <c r="G30" s="110">
        <v>500</v>
      </c>
      <c r="H30" s="110">
        <v>480</v>
      </c>
      <c r="I30" s="110">
        <v>490</v>
      </c>
      <c r="J30" s="106">
        <v>890</v>
      </c>
      <c r="K30" s="106">
        <v>810</v>
      </c>
      <c r="L30" s="106">
        <v>460</v>
      </c>
      <c r="M30" s="106">
        <v>520</v>
      </c>
      <c r="N30" s="107">
        <v>580</v>
      </c>
      <c r="O30" s="98"/>
      <c r="P30" s="114"/>
      <c r="Q30" s="109"/>
      <c r="R30" s="111" t="s">
        <v>97</v>
      </c>
      <c r="S30" s="110">
        <v>350</v>
      </c>
      <c r="T30" s="110">
        <v>470</v>
      </c>
      <c r="U30" s="110">
        <v>500</v>
      </c>
      <c r="V30" s="110">
        <v>480</v>
      </c>
      <c r="W30" s="110">
        <v>490</v>
      </c>
      <c r="X30" s="106">
        <v>890</v>
      </c>
      <c r="Y30" s="106">
        <v>8100</v>
      </c>
      <c r="Z30" s="106">
        <v>460</v>
      </c>
      <c r="AA30" s="106">
        <v>5200</v>
      </c>
      <c r="AB30" s="107">
        <v>580</v>
      </c>
      <c r="AC30" s="93"/>
    </row>
    <row r="31" spans="1:29" ht="20.45" x14ac:dyDescent="0.2">
      <c r="A31" s="93"/>
      <c r="B31" s="114"/>
      <c r="C31" s="109"/>
      <c r="D31" s="111" t="s">
        <v>97</v>
      </c>
      <c r="E31" s="110">
        <v>520</v>
      </c>
      <c r="F31" s="110">
        <v>410</v>
      </c>
      <c r="G31" s="110">
        <v>660</v>
      </c>
      <c r="H31" s="110">
        <v>310</v>
      </c>
      <c r="I31" s="110">
        <v>590</v>
      </c>
      <c r="J31" s="106">
        <v>430</v>
      </c>
      <c r="K31" s="106">
        <v>510</v>
      </c>
      <c r="L31" s="106">
        <v>480</v>
      </c>
      <c r="M31" s="106">
        <v>520</v>
      </c>
      <c r="N31" s="107">
        <v>580</v>
      </c>
      <c r="O31" s="98"/>
      <c r="P31" s="114"/>
      <c r="Q31" s="109"/>
      <c r="R31" s="111" t="s">
        <v>97</v>
      </c>
      <c r="S31" s="110">
        <v>520</v>
      </c>
      <c r="T31" s="110">
        <v>410</v>
      </c>
      <c r="U31" s="110">
        <v>660</v>
      </c>
      <c r="V31" s="110">
        <v>310</v>
      </c>
      <c r="W31" s="110">
        <v>590</v>
      </c>
      <c r="X31" s="106">
        <v>430</v>
      </c>
      <c r="Y31" s="106">
        <v>510</v>
      </c>
      <c r="Z31" s="106">
        <v>480</v>
      </c>
      <c r="AA31" s="106">
        <v>520</v>
      </c>
      <c r="AB31" s="107">
        <v>580</v>
      </c>
      <c r="AC31" s="93"/>
    </row>
    <row r="32" spans="1:29" ht="10.15" x14ac:dyDescent="0.2">
      <c r="A32" s="93"/>
      <c r="B32" s="114"/>
      <c r="C32" s="109"/>
      <c r="D32" s="111" t="s">
        <v>98</v>
      </c>
      <c r="E32" s="110">
        <v>4500</v>
      </c>
      <c r="F32" s="110">
        <v>4800</v>
      </c>
      <c r="G32" s="110">
        <v>7900</v>
      </c>
      <c r="H32" s="110">
        <v>3800</v>
      </c>
      <c r="I32" s="110">
        <v>4100</v>
      </c>
      <c r="J32" s="110">
        <v>91000</v>
      </c>
      <c r="K32" s="110">
        <v>24000</v>
      </c>
      <c r="L32" s="110">
        <v>3700</v>
      </c>
      <c r="M32" s="110">
        <v>25000</v>
      </c>
      <c r="N32" s="112">
        <v>7800</v>
      </c>
      <c r="O32" s="98"/>
      <c r="P32" s="114"/>
      <c r="Q32" s="109"/>
      <c r="R32" s="111" t="s">
        <v>98</v>
      </c>
      <c r="S32" s="110">
        <v>4500</v>
      </c>
      <c r="T32" s="110">
        <v>4800</v>
      </c>
      <c r="U32" s="110">
        <v>7900</v>
      </c>
      <c r="V32" s="110">
        <v>3800</v>
      </c>
      <c r="W32" s="110">
        <v>4100</v>
      </c>
      <c r="X32" s="110">
        <v>9100</v>
      </c>
      <c r="Y32" s="110">
        <v>2400</v>
      </c>
      <c r="Z32" s="110">
        <v>3700</v>
      </c>
      <c r="AA32" s="110">
        <v>3400</v>
      </c>
      <c r="AB32" s="112">
        <v>7800</v>
      </c>
      <c r="AC32" s="93"/>
    </row>
    <row r="33" spans="1:29" ht="10.9" thickBot="1" x14ac:dyDescent="0.25">
      <c r="A33" s="93"/>
      <c r="B33" s="120"/>
      <c r="C33" s="121"/>
      <c r="D33" s="122" t="s">
        <v>98</v>
      </c>
      <c r="E33" s="123">
        <v>3600</v>
      </c>
      <c r="F33" s="123">
        <v>7900</v>
      </c>
      <c r="G33" s="123">
        <v>5500</v>
      </c>
      <c r="H33" s="123">
        <v>5900</v>
      </c>
      <c r="I33" s="123">
        <v>8700</v>
      </c>
      <c r="J33" s="123">
        <v>7800</v>
      </c>
      <c r="K33" s="123">
        <v>9100</v>
      </c>
      <c r="L33" s="123">
        <v>6000</v>
      </c>
      <c r="M33" s="123">
        <v>6100</v>
      </c>
      <c r="N33" s="124">
        <v>6000</v>
      </c>
      <c r="O33" s="98"/>
      <c r="P33" s="120"/>
      <c r="Q33" s="121"/>
      <c r="R33" s="122" t="s">
        <v>98</v>
      </c>
      <c r="S33" s="123">
        <v>3600</v>
      </c>
      <c r="T33" s="123">
        <v>7900</v>
      </c>
      <c r="U33" s="123">
        <v>5500</v>
      </c>
      <c r="V33" s="123">
        <v>5900</v>
      </c>
      <c r="W33" s="123">
        <v>8700</v>
      </c>
      <c r="X33" s="123">
        <v>7800</v>
      </c>
      <c r="Y33" s="123">
        <v>9100</v>
      </c>
      <c r="Z33" s="123">
        <v>6000</v>
      </c>
      <c r="AA33" s="123">
        <v>6100</v>
      </c>
      <c r="AB33" s="124">
        <v>6000</v>
      </c>
      <c r="AC33" s="93"/>
    </row>
    <row r="34" spans="1:29" ht="10.9" thickBot="1" x14ac:dyDescent="0.25">
      <c r="A34" s="93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3"/>
    </row>
    <row r="35" spans="1:29" ht="10.15" x14ac:dyDescent="0.2">
      <c r="A35" s="93"/>
      <c r="B35" s="125" t="s">
        <v>56</v>
      </c>
      <c r="C35" s="126"/>
      <c r="D35" s="127" t="s">
        <v>79</v>
      </c>
      <c r="E35" s="128"/>
      <c r="F35" s="97"/>
      <c r="G35" s="97"/>
      <c r="H35" s="97"/>
      <c r="I35" s="97"/>
      <c r="J35" s="97"/>
      <c r="K35" s="97"/>
      <c r="L35" s="97"/>
      <c r="M35" s="97"/>
      <c r="N35" s="97"/>
      <c r="O35" s="98"/>
      <c r="P35" s="125" t="s">
        <v>59</v>
      </c>
      <c r="Q35" s="126"/>
      <c r="R35" s="127" t="s">
        <v>81</v>
      </c>
      <c r="S35" s="128"/>
      <c r="T35" s="97"/>
      <c r="U35" s="97"/>
      <c r="V35" s="97"/>
      <c r="W35" s="97"/>
      <c r="X35" s="97"/>
      <c r="Y35" s="97"/>
      <c r="Z35" s="97"/>
      <c r="AA35" s="97"/>
      <c r="AB35" s="97"/>
      <c r="AC35" s="93"/>
    </row>
    <row r="36" spans="1:29" ht="10.9" thickBot="1" x14ac:dyDescent="0.25">
      <c r="A36" s="93"/>
      <c r="B36" s="129" t="s">
        <v>57</v>
      </c>
      <c r="C36" s="130"/>
      <c r="D36" s="131" t="s">
        <v>80</v>
      </c>
      <c r="E36" s="132"/>
      <c r="F36" s="97"/>
      <c r="G36" s="97"/>
      <c r="H36" s="97"/>
      <c r="I36" s="97"/>
      <c r="J36" s="97"/>
      <c r="K36" s="97"/>
      <c r="L36" s="97"/>
      <c r="M36" s="97"/>
      <c r="N36" s="99"/>
      <c r="O36" s="98"/>
      <c r="P36" s="129" t="s">
        <v>58</v>
      </c>
      <c r="Q36" s="130"/>
      <c r="R36" s="131" t="s">
        <v>82</v>
      </c>
      <c r="S36" s="132"/>
      <c r="T36" s="97"/>
      <c r="U36" s="97"/>
      <c r="V36" s="97"/>
      <c r="W36" s="97"/>
      <c r="X36" s="97"/>
      <c r="Y36" s="97"/>
      <c r="Z36" s="97"/>
      <c r="AA36" s="97"/>
      <c r="AB36" s="99"/>
      <c r="AC36" s="93"/>
    </row>
    <row r="37" spans="1:29" ht="10.15" x14ac:dyDescent="0.2">
      <c r="A37" s="93"/>
      <c r="B37" s="133"/>
      <c r="C37" s="134"/>
      <c r="D37" s="134"/>
      <c r="E37" s="135" t="s">
        <v>1</v>
      </c>
      <c r="F37" s="136"/>
      <c r="G37" s="136"/>
      <c r="H37" s="136"/>
      <c r="I37" s="137"/>
      <c r="J37" s="138" t="s">
        <v>2</v>
      </c>
      <c r="K37" s="139"/>
      <c r="L37" s="139"/>
      <c r="M37" s="139"/>
      <c r="N37" s="140"/>
      <c r="O37" s="98"/>
      <c r="P37" s="133"/>
      <c r="Q37" s="134"/>
      <c r="R37" s="134"/>
      <c r="S37" s="135" t="s">
        <v>1</v>
      </c>
      <c r="T37" s="136"/>
      <c r="U37" s="136"/>
      <c r="V37" s="136"/>
      <c r="W37" s="137"/>
      <c r="X37" s="138" t="s">
        <v>2</v>
      </c>
      <c r="Y37" s="139"/>
      <c r="Z37" s="139"/>
      <c r="AA37" s="139"/>
      <c r="AB37" s="140"/>
      <c r="AC37" s="93"/>
    </row>
    <row r="38" spans="1:29" ht="10.9" thickBot="1" x14ac:dyDescent="0.25">
      <c r="A38" s="93"/>
      <c r="B38" s="100" t="s">
        <v>39</v>
      </c>
      <c r="C38" s="101" t="s">
        <v>0</v>
      </c>
      <c r="D38" s="101" t="s">
        <v>7</v>
      </c>
      <c r="E38" s="101" t="s">
        <v>3</v>
      </c>
      <c r="F38" s="101" t="s">
        <v>4</v>
      </c>
      <c r="G38" s="101" t="s">
        <v>5</v>
      </c>
      <c r="H38" s="101" t="s">
        <v>6</v>
      </c>
      <c r="I38" s="101" t="s">
        <v>44</v>
      </c>
      <c r="J38" s="101" t="s">
        <v>3</v>
      </c>
      <c r="K38" s="101" t="s">
        <v>4</v>
      </c>
      <c r="L38" s="101" t="s">
        <v>5</v>
      </c>
      <c r="M38" s="102" t="s">
        <v>6</v>
      </c>
      <c r="N38" s="103" t="s">
        <v>44</v>
      </c>
      <c r="O38" s="98"/>
      <c r="P38" s="100" t="s">
        <v>39</v>
      </c>
      <c r="Q38" s="101" t="s">
        <v>0</v>
      </c>
      <c r="R38" s="101" t="s">
        <v>7</v>
      </c>
      <c r="S38" s="101" t="s">
        <v>3</v>
      </c>
      <c r="T38" s="101" t="s">
        <v>4</v>
      </c>
      <c r="U38" s="101" t="s">
        <v>5</v>
      </c>
      <c r="V38" s="101" t="s">
        <v>6</v>
      </c>
      <c r="W38" s="101" t="s">
        <v>44</v>
      </c>
      <c r="X38" s="101" t="s">
        <v>3</v>
      </c>
      <c r="Y38" s="101" t="s">
        <v>4</v>
      </c>
      <c r="Z38" s="101" t="s">
        <v>5</v>
      </c>
      <c r="AA38" s="102" t="s">
        <v>6</v>
      </c>
      <c r="AB38" s="103" t="s">
        <v>44</v>
      </c>
      <c r="AC38" s="93"/>
    </row>
    <row r="39" spans="1:29" ht="10.15" x14ac:dyDescent="0.2">
      <c r="A39" s="93"/>
      <c r="B39" s="113"/>
      <c r="C39" s="109"/>
      <c r="D39" s="109" t="s">
        <v>96</v>
      </c>
      <c r="E39" s="110">
        <v>40</v>
      </c>
      <c r="F39" s="110">
        <v>55</v>
      </c>
      <c r="G39" s="110">
        <v>80</v>
      </c>
      <c r="H39" s="110">
        <v>90</v>
      </c>
      <c r="I39" s="110">
        <v>50</v>
      </c>
      <c r="J39" s="106">
        <v>100</v>
      </c>
      <c r="K39" s="106">
        <v>60</v>
      </c>
      <c r="L39" s="106">
        <v>70</v>
      </c>
      <c r="M39" s="106">
        <v>85</v>
      </c>
      <c r="N39" s="107">
        <v>45</v>
      </c>
      <c r="O39" s="98"/>
      <c r="P39" s="113"/>
      <c r="Q39" s="109"/>
      <c r="R39" s="109" t="s">
        <v>96</v>
      </c>
      <c r="S39" s="110">
        <v>40</v>
      </c>
      <c r="T39" s="110">
        <v>55</v>
      </c>
      <c r="U39" s="110">
        <v>80</v>
      </c>
      <c r="V39" s="110">
        <v>90</v>
      </c>
      <c r="W39" s="110">
        <v>50</v>
      </c>
      <c r="X39" s="106">
        <v>10</v>
      </c>
      <c r="Y39" s="106">
        <v>6</v>
      </c>
      <c r="Z39" s="106">
        <v>7</v>
      </c>
      <c r="AA39" s="106">
        <v>9</v>
      </c>
      <c r="AB39" s="107">
        <v>4</v>
      </c>
      <c r="AC39" s="93"/>
    </row>
    <row r="40" spans="1:29" ht="10.15" x14ac:dyDescent="0.2">
      <c r="A40" s="93"/>
      <c r="B40" s="114"/>
      <c r="C40" s="109"/>
      <c r="D40" s="109" t="s">
        <v>96</v>
      </c>
      <c r="E40" s="110">
        <v>210</v>
      </c>
      <c r="F40" s="110">
        <v>90</v>
      </c>
      <c r="G40" s="110">
        <v>320</v>
      </c>
      <c r="H40" s="110">
        <v>100</v>
      </c>
      <c r="I40" s="110">
        <v>130</v>
      </c>
      <c r="J40" s="106">
        <v>90</v>
      </c>
      <c r="K40" s="106">
        <v>25</v>
      </c>
      <c r="L40" s="106">
        <v>60</v>
      </c>
      <c r="M40" s="106">
        <v>50</v>
      </c>
      <c r="N40" s="107">
        <v>65</v>
      </c>
      <c r="O40" s="98"/>
      <c r="P40" s="114"/>
      <c r="Q40" s="109"/>
      <c r="R40" s="109" t="s">
        <v>96</v>
      </c>
      <c r="S40" s="110">
        <v>90</v>
      </c>
      <c r="T40" s="110">
        <v>90</v>
      </c>
      <c r="U40" s="110">
        <v>120</v>
      </c>
      <c r="V40" s="110">
        <v>100</v>
      </c>
      <c r="W40" s="110">
        <v>130</v>
      </c>
      <c r="X40" s="106">
        <v>9</v>
      </c>
      <c r="Y40" s="106">
        <v>3</v>
      </c>
      <c r="Z40" s="106">
        <v>6</v>
      </c>
      <c r="AA40" s="106">
        <v>5</v>
      </c>
      <c r="AB40" s="107">
        <v>7</v>
      </c>
      <c r="AC40" s="93"/>
    </row>
    <row r="41" spans="1:29" ht="20.45" x14ac:dyDescent="0.2">
      <c r="A41" s="93"/>
      <c r="B41" s="114"/>
      <c r="C41" s="109"/>
      <c r="D41" s="111" t="s">
        <v>97</v>
      </c>
      <c r="E41" s="110">
        <v>350</v>
      </c>
      <c r="F41" s="110">
        <v>470</v>
      </c>
      <c r="G41" s="110">
        <v>500</v>
      </c>
      <c r="H41" s="110">
        <v>480</v>
      </c>
      <c r="I41" s="110">
        <v>490</v>
      </c>
      <c r="J41" s="106">
        <v>1890</v>
      </c>
      <c r="K41" s="106">
        <v>1810</v>
      </c>
      <c r="L41" s="106">
        <v>1460</v>
      </c>
      <c r="M41" s="106">
        <v>1520</v>
      </c>
      <c r="N41" s="107">
        <v>1580</v>
      </c>
      <c r="O41" s="98"/>
      <c r="P41" s="114"/>
      <c r="Q41" s="109"/>
      <c r="R41" s="111" t="s">
        <v>97</v>
      </c>
      <c r="S41" s="110">
        <v>350</v>
      </c>
      <c r="T41" s="110">
        <v>470</v>
      </c>
      <c r="U41" s="110">
        <v>500</v>
      </c>
      <c r="V41" s="110">
        <v>480</v>
      </c>
      <c r="W41" s="110">
        <v>490</v>
      </c>
      <c r="X41" s="106">
        <v>89</v>
      </c>
      <c r="Y41" s="106">
        <v>81</v>
      </c>
      <c r="Z41" s="106">
        <v>46</v>
      </c>
      <c r="AA41" s="106">
        <v>52</v>
      </c>
      <c r="AB41" s="107">
        <v>58</v>
      </c>
      <c r="AC41" s="93"/>
    </row>
    <row r="42" spans="1:29" ht="20.45" x14ac:dyDescent="0.2">
      <c r="A42" s="93"/>
      <c r="B42" s="114"/>
      <c r="C42" s="109"/>
      <c r="D42" s="111" t="s">
        <v>97</v>
      </c>
      <c r="E42" s="110">
        <v>520</v>
      </c>
      <c r="F42" s="110">
        <v>410</v>
      </c>
      <c r="G42" s="110">
        <v>660</v>
      </c>
      <c r="H42" s="110">
        <v>310</v>
      </c>
      <c r="I42" s="110">
        <v>590</v>
      </c>
      <c r="J42" s="106">
        <v>4300</v>
      </c>
      <c r="K42" s="106">
        <v>5100</v>
      </c>
      <c r="L42" s="106">
        <v>4800</v>
      </c>
      <c r="M42" s="106">
        <v>5200</v>
      </c>
      <c r="N42" s="107">
        <v>5800</v>
      </c>
      <c r="O42" s="98"/>
      <c r="P42" s="114"/>
      <c r="Q42" s="109"/>
      <c r="R42" s="111" t="s">
        <v>97</v>
      </c>
      <c r="S42" s="110">
        <v>520</v>
      </c>
      <c r="T42" s="110">
        <v>410</v>
      </c>
      <c r="U42" s="110">
        <v>400</v>
      </c>
      <c r="V42" s="110">
        <v>310</v>
      </c>
      <c r="W42" s="110">
        <v>590</v>
      </c>
      <c r="X42" s="106">
        <v>43</v>
      </c>
      <c r="Y42" s="106">
        <v>51</v>
      </c>
      <c r="Z42" s="106">
        <v>48</v>
      </c>
      <c r="AA42" s="106">
        <v>52</v>
      </c>
      <c r="AB42" s="107">
        <v>58</v>
      </c>
      <c r="AC42" s="93"/>
    </row>
    <row r="43" spans="1:29" ht="10.15" x14ac:dyDescent="0.2">
      <c r="A43" s="93"/>
      <c r="B43" s="114"/>
      <c r="C43" s="109"/>
      <c r="D43" s="111" t="s">
        <v>98</v>
      </c>
      <c r="E43" s="110">
        <v>4500</v>
      </c>
      <c r="F43" s="110">
        <v>4800</v>
      </c>
      <c r="G43" s="110">
        <v>7900</v>
      </c>
      <c r="H43" s="110">
        <v>3800</v>
      </c>
      <c r="I43" s="110">
        <v>4100</v>
      </c>
      <c r="J43" s="110">
        <v>91000</v>
      </c>
      <c r="K43" s="110">
        <v>24000</v>
      </c>
      <c r="L43" s="110">
        <v>37000</v>
      </c>
      <c r="M43" s="110">
        <v>34000</v>
      </c>
      <c r="N43" s="112">
        <v>78000</v>
      </c>
      <c r="O43" s="98"/>
      <c r="P43" s="114"/>
      <c r="Q43" s="109"/>
      <c r="R43" s="111" t="s">
        <v>98</v>
      </c>
      <c r="S43" s="110">
        <v>4500</v>
      </c>
      <c r="T43" s="110">
        <v>4800</v>
      </c>
      <c r="U43" s="110">
        <v>7900</v>
      </c>
      <c r="V43" s="110">
        <v>3800</v>
      </c>
      <c r="W43" s="110">
        <v>4100</v>
      </c>
      <c r="X43" s="110">
        <v>9100</v>
      </c>
      <c r="Y43" s="110">
        <v>2400</v>
      </c>
      <c r="Z43" s="110">
        <v>3700</v>
      </c>
      <c r="AA43" s="110">
        <v>3400</v>
      </c>
      <c r="AB43" s="112">
        <v>7800</v>
      </c>
      <c r="AC43" s="93"/>
    </row>
    <row r="44" spans="1:29" ht="10.9" thickBot="1" x14ac:dyDescent="0.25">
      <c r="A44" s="93"/>
      <c r="B44" s="120"/>
      <c r="C44" s="121"/>
      <c r="D44" s="122" t="s">
        <v>98</v>
      </c>
      <c r="E44" s="123">
        <v>3600</v>
      </c>
      <c r="F44" s="123">
        <v>7900</v>
      </c>
      <c r="G44" s="123">
        <v>5500</v>
      </c>
      <c r="H44" s="123">
        <v>5900</v>
      </c>
      <c r="I44" s="123">
        <v>8700</v>
      </c>
      <c r="J44" s="123">
        <v>78000</v>
      </c>
      <c r="K44" s="123">
        <v>91000</v>
      </c>
      <c r="L44" s="123">
        <v>60000</v>
      </c>
      <c r="M44" s="123">
        <v>61000</v>
      </c>
      <c r="N44" s="124">
        <v>60000</v>
      </c>
      <c r="O44" s="98"/>
      <c r="P44" s="120"/>
      <c r="Q44" s="121"/>
      <c r="R44" s="122" t="s">
        <v>98</v>
      </c>
      <c r="S44" s="123">
        <v>3600</v>
      </c>
      <c r="T44" s="123">
        <v>7900</v>
      </c>
      <c r="U44" s="123">
        <v>5500</v>
      </c>
      <c r="V44" s="123">
        <v>5900</v>
      </c>
      <c r="W44" s="123">
        <v>8700</v>
      </c>
      <c r="X44" s="123">
        <v>7800</v>
      </c>
      <c r="Y44" s="123">
        <v>9100</v>
      </c>
      <c r="Z44" s="123">
        <v>6000</v>
      </c>
      <c r="AA44" s="123">
        <v>6100</v>
      </c>
      <c r="AB44" s="124">
        <v>6000</v>
      </c>
      <c r="AC44" s="93"/>
    </row>
    <row r="45" spans="1:29" ht="10.15" x14ac:dyDescent="0.2">
      <c r="A45" s="93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</row>
    <row r="54" ht="11.25" customHeight="1" x14ac:dyDescent="0.2"/>
    <row r="140" spans="1:29" ht="10.15" hidden="1" x14ac:dyDescent="0.2"/>
    <row r="141" spans="1:29" ht="10.15" hidden="1" x14ac:dyDescent="0.2"/>
    <row r="142" spans="1:29" ht="10.15" hidden="1" x14ac:dyDescent="0.2"/>
    <row r="143" spans="1:29" ht="10.15" hidden="1" x14ac:dyDescent="0.2"/>
    <row r="144" spans="1:29" ht="10.9" hidden="1" thickBot="1" x14ac:dyDescent="0.25">
      <c r="A144" s="95"/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5"/>
      <c r="AB144" s="66"/>
      <c r="AC144" s="95"/>
    </row>
    <row r="145" spans="1:29" ht="11.25" hidden="1" customHeight="1" thickBot="1" x14ac:dyDescent="0.25">
      <c r="A145" s="95"/>
      <c r="B145" s="147" t="str">
        <f>B2</f>
        <v>(Food) Category 1</v>
      </c>
      <c r="C145" s="145"/>
      <c r="D145" s="148" t="str">
        <f>IF(D2="","",D2)</f>
        <v>Category 1</v>
      </c>
      <c r="E145" s="149"/>
      <c r="F145" s="65"/>
      <c r="G145" s="65"/>
      <c r="H145" s="65"/>
      <c r="I145" s="65"/>
      <c r="J145" s="65"/>
      <c r="K145" s="65"/>
      <c r="L145" s="65"/>
      <c r="M145" s="65"/>
      <c r="N145" s="65"/>
      <c r="O145" s="95"/>
      <c r="P145" s="147" t="str">
        <f>P2</f>
        <v>(Food) Category 2</v>
      </c>
      <c r="Q145" s="145"/>
      <c r="R145" s="148" t="str">
        <f>IF(R2="","",R2)</f>
        <v>Category 2</v>
      </c>
      <c r="S145" s="149"/>
      <c r="T145" s="65"/>
      <c r="U145" s="65"/>
      <c r="V145" s="65"/>
      <c r="W145" s="65"/>
      <c r="X145" s="65"/>
      <c r="Y145" s="65"/>
      <c r="Z145" s="65"/>
      <c r="AA145" s="65"/>
      <c r="AB145" s="65"/>
      <c r="AC145" s="95"/>
    </row>
    <row r="146" spans="1:29" ht="12" hidden="1" customHeight="1" thickBot="1" x14ac:dyDescent="0.25">
      <c r="A146" s="95"/>
      <c r="B146" s="147" t="str">
        <f>B3</f>
        <v>(Food) Type 1</v>
      </c>
      <c r="C146" s="145"/>
      <c r="D146" s="148" t="str">
        <f>IF(D3="","",D3)</f>
        <v>Type 1</v>
      </c>
      <c r="E146" s="149"/>
      <c r="F146" s="65"/>
      <c r="G146" s="65"/>
      <c r="H146" s="65"/>
      <c r="I146" s="65"/>
      <c r="J146" s="65"/>
      <c r="K146" s="65"/>
      <c r="L146" s="65"/>
      <c r="M146" s="65"/>
      <c r="N146" s="66"/>
      <c r="O146" s="95"/>
      <c r="P146" s="147" t="str">
        <f>P3</f>
        <v>(Food) Type 2</v>
      </c>
      <c r="Q146" s="145"/>
      <c r="R146" s="148" t="str">
        <f>IF(R3="","",R3)</f>
        <v>Type 2</v>
      </c>
      <c r="S146" s="149"/>
      <c r="T146" s="65"/>
      <c r="U146" s="65"/>
      <c r="V146" s="65"/>
      <c r="W146" s="65"/>
      <c r="X146" s="65"/>
      <c r="Y146" s="65"/>
      <c r="Z146" s="65"/>
      <c r="AA146" s="65"/>
      <c r="AB146" s="66"/>
      <c r="AC146" s="95"/>
    </row>
    <row r="147" spans="1:29" ht="10.15" hidden="1" x14ac:dyDescent="0.2">
      <c r="A147" s="95"/>
      <c r="B147" s="150"/>
      <c r="C147" s="151"/>
      <c r="D147" s="151"/>
      <c r="E147" s="152" t="s">
        <v>1</v>
      </c>
      <c r="F147" s="153"/>
      <c r="G147" s="153"/>
      <c r="H147" s="153"/>
      <c r="I147" s="154"/>
      <c r="J147" s="144" t="s">
        <v>2</v>
      </c>
      <c r="K147" s="145"/>
      <c r="L147" s="145"/>
      <c r="M147" s="145"/>
      <c r="N147" s="146"/>
      <c r="O147" s="95"/>
      <c r="P147" s="150"/>
      <c r="Q147" s="151"/>
      <c r="R147" s="151"/>
      <c r="S147" s="152" t="s">
        <v>1</v>
      </c>
      <c r="T147" s="153"/>
      <c r="U147" s="153"/>
      <c r="V147" s="153"/>
      <c r="W147" s="154"/>
      <c r="X147" s="144" t="s">
        <v>2</v>
      </c>
      <c r="Y147" s="145"/>
      <c r="Z147" s="145"/>
      <c r="AA147" s="145"/>
      <c r="AB147" s="146"/>
      <c r="AC147" s="95"/>
    </row>
    <row r="148" spans="1:29" ht="10.9" hidden="1" thickBot="1" x14ac:dyDescent="0.25">
      <c r="A148" s="95"/>
      <c r="B148" s="67" t="s">
        <v>39</v>
      </c>
      <c r="C148" s="68" t="s">
        <v>0</v>
      </c>
      <c r="D148" s="68" t="s">
        <v>7</v>
      </c>
      <c r="E148" s="68" t="s">
        <v>3</v>
      </c>
      <c r="F148" s="68" t="s">
        <v>4</v>
      </c>
      <c r="G148" s="68" t="s">
        <v>5</v>
      </c>
      <c r="H148" s="68" t="s">
        <v>6</v>
      </c>
      <c r="I148" s="68" t="s">
        <v>44</v>
      </c>
      <c r="J148" s="68" t="s">
        <v>3</v>
      </c>
      <c r="K148" s="68" t="s">
        <v>4</v>
      </c>
      <c r="L148" s="68" t="s">
        <v>5</v>
      </c>
      <c r="M148" s="69" t="s">
        <v>6</v>
      </c>
      <c r="N148" s="70" t="s">
        <v>44</v>
      </c>
      <c r="O148" s="95"/>
      <c r="P148" s="67" t="s">
        <v>39</v>
      </c>
      <c r="Q148" s="68" t="s">
        <v>0</v>
      </c>
      <c r="R148" s="68" t="s">
        <v>7</v>
      </c>
      <c r="S148" s="68" t="s">
        <v>3</v>
      </c>
      <c r="T148" s="68" t="s">
        <v>4</v>
      </c>
      <c r="U148" s="68" t="s">
        <v>5</v>
      </c>
      <c r="V148" s="68" t="s">
        <v>6</v>
      </c>
      <c r="W148" s="68" t="s">
        <v>44</v>
      </c>
      <c r="X148" s="68" t="s">
        <v>3</v>
      </c>
      <c r="Y148" s="68" t="s">
        <v>4</v>
      </c>
      <c r="Z148" s="68" t="s">
        <v>5</v>
      </c>
      <c r="AA148" s="69" t="s">
        <v>6</v>
      </c>
      <c r="AB148" s="70" t="s">
        <v>44</v>
      </c>
      <c r="AC148" s="95"/>
    </row>
    <row r="149" spans="1:29" ht="10.15" hidden="1" x14ac:dyDescent="0.2">
      <c r="A149" s="95"/>
      <c r="B149" s="71" t="str">
        <f t="shared" ref="B149:D154" si="0">IF(B6="","",B6)</f>
        <v/>
      </c>
      <c r="C149" s="71" t="str">
        <f t="shared" si="0"/>
        <v/>
      </c>
      <c r="D149" s="71" t="str">
        <f t="shared" si="0"/>
        <v>low</v>
      </c>
      <c r="E149" s="72">
        <f t="shared" ref="E149:N149" si="1">IF(E6="","",LOG10(E6))</f>
        <v>1.6020599913279623</v>
      </c>
      <c r="F149" s="72">
        <f t="shared" si="1"/>
        <v>1.7403626894942439</v>
      </c>
      <c r="G149" s="72">
        <f t="shared" si="1"/>
        <v>1.9030899869919435</v>
      </c>
      <c r="H149" s="72">
        <f t="shared" si="1"/>
        <v>1.954242509439325</v>
      </c>
      <c r="I149" s="72">
        <f t="shared" si="1"/>
        <v>1.6989700043360187</v>
      </c>
      <c r="J149" s="72">
        <f t="shared" si="1"/>
        <v>2</v>
      </c>
      <c r="K149" s="72">
        <f t="shared" si="1"/>
        <v>1.7781512503836436</v>
      </c>
      <c r="L149" s="72">
        <f t="shared" si="1"/>
        <v>1.8450980400142569</v>
      </c>
      <c r="M149" s="72">
        <f t="shared" si="1"/>
        <v>1.9294189257142926</v>
      </c>
      <c r="N149" s="72">
        <f t="shared" si="1"/>
        <v>1.6532125137753437</v>
      </c>
      <c r="O149" s="95"/>
      <c r="P149" s="71" t="str">
        <f t="shared" ref="P149:R154" si="2">IF(P6="","",P6)</f>
        <v/>
      </c>
      <c r="Q149" s="71" t="str">
        <f t="shared" si="2"/>
        <v/>
      </c>
      <c r="R149" s="71" t="str">
        <f t="shared" si="2"/>
        <v>low</v>
      </c>
      <c r="S149" s="72">
        <f t="shared" ref="S149:AB149" si="3">IF(S6="","",LOG10(S6))</f>
        <v>1.6020599913279623</v>
      </c>
      <c r="T149" s="72">
        <f t="shared" si="3"/>
        <v>1.7403626894942439</v>
      </c>
      <c r="U149" s="72">
        <f t="shared" si="3"/>
        <v>1.9030899869919435</v>
      </c>
      <c r="V149" s="72">
        <f t="shared" si="3"/>
        <v>1.954242509439325</v>
      </c>
      <c r="W149" s="72">
        <f t="shared" si="3"/>
        <v>1.6989700043360187</v>
      </c>
      <c r="X149" s="72">
        <f t="shared" si="3"/>
        <v>2</v>
      </c>
      <c r="Y149" s="72">
        <f t="shared" si="3"/>
        <v>1.7781512503836436</v>
      </c>
      <c r="Z149" s="72">
        <f t="shared" si="3"/>
        <v>1.8450980400142569</v>
      </c>
      <c r="AA149" s="72">
        <f t="shared" si="3"/>
        <v>1.9294189257142926</v>
      </c>
      <c r="AB149" s="72">
        <f t="shared" si="3"/>
        <v>1.6532125137753437</v>
      </c>
      <c r="AC149" s="95"/>
    </row>
    <row r="150" spans="1:29" ht="10.15" hidden="1" x14ac:dyDescent="0.2">
      <c r="A150" s="95"/>
      <c r="B150" s="71" t="str">
        <f t="shared" si="0"/>
        <v/>
      </c>
      <c r="C150" s="71" t="str">
        <f t="shared" si="0"/>
        <v/>
      </c>
      <c r="D150" s="71" t="str">
        <f t="shared" si="0"/>
        <v>low</v>
      </c>
      <c r="E150" s="72">
        <f t="shared" ref="E150:N150" si="4">IF(E7="","",LOG10(E7))</f>
        <v>1.6989700043360187</v>
      </c>
      <c r="F150" s="72">
        <f t="shared" si="4"/>
        <v>1.954242509439325</v>
      </c>
      <c r="G150" s="72">
        <f t="shared" si="4"/>
        <v>1.8450980400142569</v>
      </c>
      <c r="H150" s="72">
        <f t="shared" si="4"/>
        <v>2</v>
      </c>
      <c r="I150" s="72">
        <f t="shared" si="4"/>
        <v>2.1139433523068369</v>
      </c>
      <c r="J150" s="72">
        <f t="shared" si="4"/>
        <v>1.954242509439325</v>
      </c>
      <c r="K150" s="72">
        <f t="shared" si="4"/>
        <v>1.7781512503836436</v>
      </c>
      <c r="L150" s="72">
        <f t="shared" si="4"/>
        <v>1.7781512503836436</v>
      </c>
      <c r="M150" s="72">
        <f t="shared" si="4"/>
        <v>1.6989700043360187</v>
      </c>
      <c r="N150" s="72">
        <f t="shared" si="4"/>
        <v>1.8129133566428555</v>
      </c>
      <c r="O150" s="95"/>
      <c r="P150" s="71" t="str">
        <f t="shared" si="2"/>
        <v/>
      </c>
      <c r="Q150" s="71" t="str">
        <f t="shared" si="2"/>
        <v/>
      </c>
      <c r="R150" s="71" t="str">
        <f t="shared" si="2"/>
        <v>low</v>
      </c>
      <c r="S150" s="72">
        <f t="shared" ref="S150:AB150" si="5">IF(S7="","",LOG10(S7))</f>
        <v>2</v>
      </c>
      <c r="T150" s="72">
        <f t="shared" si="5"/>
        <v>1.954242509439325</v>
      </c>
      <c r="U150" s="72">
        <f t="shared" si="5"/>
        <v>2.5051499783199058</v>
      </c>
      <c r="V150" s="72">
        <f t="shared" si="5"/>
        <v>2</v>
      </c>
      <c r="W150" s="72">
        <f t="shared" si="5"/>
        <v>2.1139433523068369</v>
      </c>
      <c r="X150" s="72">
        <f t="shared" si="5"/>
        <v>1.954242509439325</v>
      </c>
      <c r="Y150" s="72">
        <f t="shared" si="5"/>
        <v>1.3979400086720377</v>
      </c>
      <c r="Z150" s="72">
        <f t="shared" si="5"/>
        <v>1.7781512503836436</v>
      </c>
      <c r="AA150" s="72">
        <f t="shared" si="5"/>
        <v>1.6989700043360187</v>
      </c>
      <c r="AB150" s="72">
        <f t="shared" si="5"/>
        <v>1.8129133566428555</v>
      </c>
      <c r="AC150" s="95"/>
    </row>
    <row r="151" spans="1:29" ht="10.15" hidden="1" x14ac:dyDescent="0.2">
      <c r="A151" s="95"/>
      <c r="B151" s="71" t="str">
        <f t="shared" si="0"/>
        <v/>
      </c>
      <c r="C151" s="71" t="str">
        <f t="shared" si="0"/>
        <v/>
      </c>
      <c r="D151" s="71" t="str">
        <f t="shared" si="0"/>
        <v>intermediate</v>
      </c>
      <c r="E151" s="72">
        <f t="shared" ref="E151:N151" si="6">IF(E8="","",LOG10(E8))</f>
        <v>2.5440680443502757</v>
      </c>
      <c r="F151" s="72">
        <f t="shared" si="6"/>
        <v>2.6720978579357175</v>
      </c>
      <c r="G151" s="72">
        <f t="shared" si="6"/>
        <v>2.6989700043360187</v>
      </c>
      <c r="H151" s="72">
        <f t="shared" si="6"/>
        <v>2.6812412373755872</v>
      </c>
      <c r="I151" s="72">
        <f t="shared" si="6"/>
        <v>2.6901960800285138</v>
      </c>
      <c r="J151" s="72">
        <f t="shared" si="6"/>
        <v>2.9493900066449128</v>
      </c>
      <c r="K151" s="72">
        <f t="shared" si="6"/>
        <v>2.90848501887865</v>
      </c>
      <c r="L151" s="72">
        <f t="shared" si="6"/>
        <v>2.6627578316815739</v>
      </c>
      <c r="M151" s="72">
        <f t="shared" si="6"/>
        <v>2.716003343634799</v>
      </c>
      <c r="N151" s="72">
        <f t="shared" si="6"/>
        <v>2.7634279935629373</v>
      </c>
      <c r="O151" s="95"/>
      <c r="P151" s="71" t="str">
        <f t="shared" si="2"/>
        <v/>
      </c>
      <c r="Q151" s="71" t="str">
        <f t="shared" si="2"/>
        <v/>
      </c>
      <c r="R151" s="71" t="str">
        <f t="shared" si="2"/>
        <v>intermediate</v>
      </c>
      <c r="S151" s="72">
        <f t="shared" ref="S151:AB151" si="7">IF(S8="","",LOG10(S8))</f>
        <v>2.5440680443502757</v>
      </c>
      <c r="T151" s="72">
        <f t="shared" si="7"/>
        <v>2.6720978579357175</v>
      </c>
      <c r="U151" s="72">
        <f t="shared" si="7"/>
        <v>2.6989700043360187</v>
      </c>
      <c r="V151" s="72">
        <f t="shared" si="7"/>
        <v>2.6812412373755872</v>
      </c>
      <c r="W151" s="72">
        <f t="shared" si="7"/>
        <v>2.6901960800285138</v>
      </c>
      <c r="X151" s="72">
        <f t="shared" si="7"/>
        <v>2.9493900066449128</v>
      </c>
      <c r="Y151" s="72">
        <f t="shared" si="7"/>
        <v>2.90848501887865</v>
      </c>
      <c r="Z151" s="72">
        <f t="shared" si="7"/>
        <v>2.6627578316815739</v>
      </c>
      <c r="AA151" s="72">
        <f t="shared" si="7"/>
        <v>2.716003343634799</v>
      </c>
      <c r="AB151" s="72">
        <f t="shared" si="7"/>
        <v>2.7634279935629373</v>
      </c>
      <c r="AC151" s="95"/>
    </row>
    <row r="152" spans="1:29" ht="10.15" hidden="1" x14ac:dyDescent="0.2">
      <c r="A152" s="95"/>
      <c r="B152" s="71" t="str">
        <f t="shared" si="0"/>
        <v/>
      </c>
      <c r="C152" s="71" t="str">
        <f t="shared" si="0"/>
        <v/>
      </c>
      <c r="D152" s="71" t="str">
        <f t="shared" si="0"/>
        <v>intermediate</v>
      </c>
      <c r="E152" s="72">
        <f t="shared" ref="E152:N152" si="8">IF(E9="","",LOG10(E9))</f>
        <v>2.716003343634799</v>
      </c>
      <c r="F152" s="72">
        <f t="shared" si="8"/>
        <v>2.6127838567197355</v>
      </c>
      <c r="G152" s="72">
        <f t="shared" si="8"/>
        <v>2.8195439355418688</v>
      </c>
      <c r="H152" s="72">
        <f t="shared" si="8"/>
        <v>2.4913616938342726</v>
      </c>
      <c r="I152" s="72">
        <f t="shared" si="8"/>
        <v>2.7708520116421442</v>
      </c>
      <c r="J152" s="72">
        <f t="shared" si="8"/>
        <v>2.6334684555795866</v>
      </c>
      <c r="K152" s="72">
        <f t="shared" si="8"/>
        <v>2.7075701760979363</v>
      </c>
      <c r="L152" s="72">
        <f t="shared" si="8"/>
        <v>2.6812412373755872</v>
      </c>
      <c r="M152" s="72">
        <f t="shared" si="8"/>
        <v>2.716003343634799</v>
      </c>
      <c r="N152" s="72">
        <f t="shared" si="8"/>
        <v>2.7634279935629373</v>
      </c>
      <c r="O152" s="95"/>
      <c r="P152" s="71" t="str">
        <f t="shared" si="2"/>
        <v/>
      </c>
      <c r="Q152" s="71" t="str">
        <f t="shared" si="2"/>
        <v/>
      </c>
      <c r="R152" s="71" t="str">
        <f t="shared" si="2"/>
        <v>intermediate</v>
      </c>
      <c r="S152" s="72">
        <f t="shared" ref="S152:AB152" si="9">IF(S9="","",LOG10(S9))</f>
        <v>2.716003343634799</v>
      </c>
      <c r="T152" s="72">
        <f t="shared" si="9"/>
        <v>2.6127838567197355</v>
      </c>
      <c r="U152" s="72">
        <f t="shared" si="9"/>
        <v>2.8195439355418688</v>
      </c>
      <c r="V152" s="72">
        <f t="shared" si="9"/>
        <v>2.4913616938342726</v>
      </c>
      <c r="W152" s="72">
        <f t="shared" si="9"/>
        <v>2.7708520116421442</v>
      </c>
      <c r="X152" s="72">
        <f t="shared" si="9"/>
        <v>2.6334684555795866</v>
      </c>
      <c r="Y152" s="72">
        <f t="shared" si="9"/>
        <v>2.7075701760979363</v>
      </c>
      <c r="Z152" s="72">
        <f t="shared" si="9"/>
        <v>2.6812412373755872</v>
      </c>
      <c r="AA152" s="72">
        <f t="shared" si="9"/>
        <v>2.716003343634799</v>
      </c>
      <c r="AB152" s="72">
        <f t="shared" si="9"/>
        <v>2.7634279935629373</v>
      </c>
      <c r="AC152" s="95"/>
    </row>
    <row r="153" spans="1:29" ht="10.15" hidden="1" x14ac:dyDescent="0.2">
      <c r="A153" s="95"/>
      <c r="B153" s="71" t="str">
        <f t="shared" si="0"/>
        <v/>
      </c>
      <c r="C153" s="71" t="str">
        <f t="shared" si="0"/>
        <v/>
      </c>
      <c r="D153" s="71" t="str">
        <f t="shared" si="0"/>
        <v>high</v>
      </c>
      <c r="E153" s="72">
        <f t="shared" ref="E153:N153" si="10">IF(E10="","",LOG10(E10))</f>
        <v>3.6532125137753435</v>
      </c>
      <c r="F153" s="72">
        <f t="shared" si="10"/>
        <v>3.6812412373755872</v>
      </c>
      <c r="G153" s="72">
        <f t="shared" si="10"/>
        <v>3.8976270912904414</v>
      </c>
      <c r="H153" s="72">
        <f t="shared" si="10"/>
        <v>3.5797835966168101</v>
      </c>
      <c r="I153" s="72">
        <f t="shared" si="10"/>
        <v>3.6127838567197355</v>
      </c>
      <c r="J153" s="72">
        <f t="shared" si="10"/>
        <v>3.9590413923210934</v>
      </c>
      <c r="K153" s="72">
        <f t="shared" si="10"/>
        <v>3.3802112417116059</v>
      </c>
      <c r="L153" s="72">
        <f t="shared" si="10"/>
        <v>3.568201724066995</v>
      </c>
      <c r="M153" s="72">
        <f t="shared" si="10"/>
        <v>3.5314789170422549</v>
      </c>
      <c r="N153" s="72">
        <f t="shared" si="10"/>
        <v>3.8920946026904804</v>
      </c>
      <c r="O153" s="95"/>
      <c r="P153" s="71" t="str">
        <f t="shared" si="2"/>
        <v/>
      </c>
      <c r="Q153" s="71" t="str">
        <f t="shared" si="2"/>
        <v/>
      </c>
      <c r="R153" s="71" t="str">
        <f t="shared" si="2"/>
        <v>high</v>
      </c>
      <c r="S153" s="72">
        <f t="shared" ref="S153:AB153" si="11">IF(S10="","",LOG10(S10))</f>
        <v>3.6532125137753435</v>
      </c>
      <c r="T153" s="72">
        <f t="shared" si="11"/>
        <v>3.6812412373755872</v>
      </c>
      <c r="U153" s="72">
        <f t="shared" si="11"/>
        <v>3.8976270912904414</v>
      </c>
      <c r="V153" s="72">
        <f t="shared" si="11"/>
        <v>3.5797835966168101</v>
      </c>
      <c r="W153" s="72">
        <f t="shared" si="11"/>
        <v>3.6127838567197355</v>
      </c>
      <c r="X153" s="72">
        <f t="shared" si="11"/>
        <v>3.9590413923210934</v>
      </c>
      <c r="Y153" s="72">
        <f t="shared" si="11"/>
        <v>3.3802112417116059</v>
      </c>
      <c r="Z153" s="72">
        <f t="shared" si="11"/>
        <v>3.568201724066995</v>
      </c>
      <c r="AA153" s="72">
        <f t="shared" si="11"/>
        <v>3.5314789170422549</v>
      </c>
      <c r="AB153" s="72">
        <f t="shared" si="11"/>
        <v>3.8920946026904804</v>
      </c>
      <c r="AC153" s="95"/>
    </row>
    <row r="154" spans="1:29" ht="10.15" hidden="1" x14ac:dyDescent="0.2">
      <c r="A154" s="95"/>
      <c r="B154" s="71" t="str">
        <f t="shared" si="0"/>
        <v/>
      </c>
      <c r="C154" s="71" t="str">
        <f t="shared" si="0"/>
        <v/>
      </c>
      <c r="D154" s="71" t="str">
        <f t="shared" si="0"/>
        <v>high</v>
      </c>
      <c r="E154" s="72">
        <f t="shared" ref="E154:N154" si="12">IF(E11="","",LOG10(E11))</f>
        <v>3.5563025007672873</v>
      </c>
      <c r="F154" s="72">
        <f t="shared" si="12"/>
        <v>3.8976270912904414</v>
      </c>
      <c r="G154" s="72">
        <f t="shared" si="12"/>
        <v>3.7403626894942437</v>
      </c>
      <c r="H154" s="72">
        <f t="shared" si="12"/>
        <v>3.7708520116421442</v>
      </c>
      <c r="I154" s="72">
        <f t="shared" si="12"/>
        <v>3.9395192526186187</v>
      </c>
      <c r="J154" s="72">
        <f t="shared" si="12"/>
        <v>3.8920946026904804</v>
      </c>
      <c r="K154" s="72">
        <f t="shared" si="12"/>
        <v>3.9590413923210934</v>
      </c>
      <c r="L154" s="72">
        <f t="shared" si="12"/>
        <v>3.7781512503836434</v>
      </c>
      <c r="M154" s="72">
        <f t="shared" si="12"/>
        <v>3.7853298350107671</v>
      </c>
      <c r="N154" s="72">
        <f t="shared" si="12"/>
        <v>3.7781512503836434</v>
      </c>
      <c r="O154" s="95"/>
      <c r="P154" s="71" t="str">
        <f t="shared" si="2"/>
        <v/>
      </c>
      <c r="Q154" s="71" t="str">
        <f t="shared" si="2"/>
        <v/>
      </c>
      <c r="R154" s="71" t="str">
        <f t="shared" si="2"/>
        <v>high</v>
      </c>
      <c r="S154" s="72">
        <f t="shared" ref="S154:AB154" si="13">IF(S11="","",LOG10(S11))</f>
        <v>3.5563025007672873</v>
      </c>
      <c r="T154" s="72">
        <f t="shared" si="13"/>
        <v>3.8976270912904414</v>
      </c>
      <c r="U154" s="72">
        <f t="shared" si="13"/>
        <v>3.7403626894942437</v>
      </c>
      <c r="V154" s="72">
        <f t="shared" si="13"/>
        <v>3.7708520116421442</v>
      </c>
      <c r="W154" s="72">
        <f t="shared" si="13"/>
        <v>3.9395192526186187</v>
      </c>
      <c r="X154" s="72">
        <f t="shared" si="13"/>
        <v>3.8920946026904804</v>
      </c>
      <c r="Y154" s="72">
        <f t="shared" si="13"/>
        <v>3.9590413923210934</v>
      </c>
      <c r="Z154" s="72">
        <f t="shared" si="13"/>
        <v>3.7781512503836434</v>
      </c>
      <c r="AA154" s="72">
        <f t="shared" si="13"/>
        <v>3.7853298350107671</v>
      </c>
      <c r="AB154" s="72">
        <f t="shared" si="13"/>
        <v>3.7781512503836434</v>
      </c>
      <c r="AC154" s="95"/>
    </row>
    <row r="155" spans="1:29" ht="10.15" hidden="1" x14ac:dyDescent="0.2">
      <c r="A155" s="95"/>
      <c r="B155" s="66"/>
      <c r="C155" s="66"/>
      <c r="D155" s="6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5"/>
      <c r="P155" s="66"/>
      <c r="Q155" s="66"/>
      <c r="R155" s="6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5"/>
    </row>
    <row r="156" spans="1:29" ht="10.15" hidden="1" x14ac:dyDescent="0.2">
      <c r="A156" s="95"/>
      <c r="B156" s="66"/>
      <c r="C156" s="66"/>
      <c r="D156" s="66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5"/>
      <c r="P156" s="66"/>
      <c r="Q156" s="66"/>
      <c r="R156" s="66"/>
      <c r="S156" s="96"/>
      <c r="T156" s="96"/>
      <c r="U156" s="96"/>
      <c r="V156" s="96"/>
      <c r="W156" s="96"/>
      <c r="X156" s="96"/>
      <c r="Y156" s="96"/>
      <c r="Z156" s="96"/>
      <c r="AA156" s="96"/>
      <c r="AB156" s="96"/>
      <c r="AC156" s="95"/>
    </row>
    <row r="157" spans="1:29" ht="10.9" hidden="1" thickBot="1" x14ac:dyDescent="0.25">
      <c r="A157" s="95"/>
      <c r="B157" s="66"/>
      <c r="C157" s="66"/>
      <c r="D157" s="6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5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5"/>
      <c r="AB157" s="66"/>
      <c r="AC157" s="95"/>
    </row>
    <row r="158" spans="1:29" ht="11.25" hidden="1" customHeight="1" thickBot="1" x14ac:dyDescent="0.25">
      <c r="A158" s="95"/>
      <c r="B158" s="147" t="str">
        <f>B13</f>
        <v>(Food) Category 3</v>
      </c>
      <c r="C158" s="145"/>
      <c r="D158" s="148" t="str">
        <f>IF(D13="","",D13)</f>
        <v>Category 3</v>
      </c>
      <c r="E158" s="149"/>
      <c r="F158" s="65"/>
      <c r="G158" s="65"/>
      <c r="H158" s="65"/>
      <c r="I158" s="65"/>
      <c r="J158" s="65"/>
      <c r="K158" s="65"/>
      <c r="L158" s="65"/>
      <c r="M158" s="65"/>
      <c r="N158" s="65"/>
      <c r="O158" s="95"/>
      <c r="P158" s="147" t="str">
        <f>P13</f>
        <v>(Food) Category 4</v>
      </c>
      <c r="Q158" s="145"/>
      <c r="R158" s="148" t="str">
        <f>IF(R13="","",R13)</f>
        <v>Category 4</v>
      </c>
      <c r="S158" s="149"/>
      <c r="T158" s="65"/>
      <c r="U158" s="65"/>
      <c r="V158" s="65"/>
      <c r="W158" s="65"/>
      <c r="X158" s="65"/>
      <c r="Y158" s="65"/>
      <c r="Z158" s="65"/>
      <c r="AA158" s="65"/>
      <c r="AB158" s="65"/>
      <c r="AC158" s="95"/>
    </row>
    <row r="159" spans="1:29" ht="12" hidden="1" customHeight="1" thickBot="1" x14ac:dyDescent="0.25">
      <c r="A159" s="95"/>
      <c r="B159" s="147" t="str">
        <f>B14</f>
        <v>(Food) Type 3</v>
      </c>
      <c r="C159" s="145"/>
      <c r="D159" s="148" t="str">
        <f>IF(D14="","",D14)</f>
        <v>Type 3</v>
      </c>
      <c r="E159" s="149"/>
      <c r="F159" s="65"/>
      <c r="G159" s="65"/>
      <c r="H159" s="65"/>
      <c r="I159" s="65"/>
      <c r="J159" s="65"/>
      <c r="K159" s="65"/>
      <c r="L159" s="65"/>
      <c r="M159" s="65"/>
      <c r="N159" s="66"/>
      <c r="O159" s="95"/>
      <c r="P159" s="147" t="str">
        <f>P14</f>
        <v>(Food) Type 4</v>
      </c>
      <c r="Q159" s="145"/>
      <c r="R159" s="148" t="str">
        <f>IF(R14="","",R14)</f>
        <v>Type 4</v>
      </c>
      <c r="S159" s="149"/>
      <c r="T159" s="65"/>
      <c r="U159" s="65"/>
      <c r="V159" s="65"/>
      <c r="W159" s="65"/>
      <c r="X159" s="65"/>
      <c r="Y159" s="65"/>
      <c r="Z159" s="65"/>
      <c r="AA159" s="65"/>
      <c r="AB159" s="66"/>
      <c r="AC159" s="95"/>
    </row>
    <row r="160" spans="1:29" ht="11.25" hidden="1" customHeight="1" x14ac:dyDescent="0.2">
      <c r="A160" s="95"/>
      <c r="B160" s="150"/>
      <c r="C160" s="151"/>
      <c r="D160" s="151"/>
      <c r="E160" s="152" t="s">
        <v>1</v>
      </c>
      <c r="F160" s="153"/>
      <c r="G160" s="153"/>
      <c r="H160" s="153"/>
      <c r="I160" s="154"/>
      <c r="J160" s="144" t="s">
        <v>2</v>
      </c>
      <c r="K160" s="145"/>
      <c r="L160" s="145"/>
      <c r="M160" s="145"/>
      <c r="N160" s="146"/>
      <c r="O160" s="95"/>
      <c r="P160" s="150"/>
      <c r="Q160" s="151"/>
      <c r="R160" s="151"/>
      <c r="S160" s="152" t="s">
        <v>1</v>
      </c>
      <c r="T160" s="153"/>
      <c r="U160" s="153"/>
      <c r="V160" s="153"/>
      <c r="W160" s="154"/>
      <c r="X160" s="144" t="s">
        <v>2</v>
      </c>
      <c r="Y160" s="145"/>
      <c r="Z160" s="145"/>
      <c r="AA160" s="145"/>
      <c r="AB160" s="146"/>
      <c r="AC160" s="95"/>
    </row>
    <row r="161" spans="1:29" ht="10.9" hidden="1" thickBot="1" x14ac:dyDescent="0.25">
      <c r="A161" s="95"/>
      <c r="B161" s="67" t="s">
        <v>39</v>
      </c>
      <c r="C161" s="68" t="s">
        <v>0</v>
      </c>
      <c r="D161" s="68" t="s">
        <v>7</v>
      </c>
      <c r="E161" s="68" t="s">
        <v>3</v>
      </c>
      <c r="F161" s="68" t="s">
        <v>4</v>
      </c>
      <c r="G161" s="68" t="s">
        <v>5</v>
      </c>
      <c r="H161" s="68" t="s">
        <v>6</v>
      </c>
      <c r="I161" s="68" t="s">
        <v>44</v>
      </c>
      <c r="J161" s="68" t="s">
        <v>3</v>
      </c>
      <c r="K161" s="68" t="s">
        <v>4</v>
      </c>
      <c r="L161" s="68" t="s">
        <v>5</v>
      </c>
      <c r="M161" s="69" t="s">
        <v>6</v>
      </c>
      <c r="N161" s="70" t="s">
        <v>44</v>
      </c>
      <c r="O161" s="95"/>
      <c r="P161" s="67" t="s">
        <v>39</v>
      </c>
      <c r="Q161" s="68" t="s">
        <v>0</v>
      </c>
      <c r="R161" s="68" t="s">
        <v>7</v>
      </c>
      <c r="S161" s="68" t="s">
        <v>3</v>
      </c>
      <c r="T161" s="68" t="s">
        <v>4</v>
      </c>
      <c r="U161" s="68" t="s">
        <v>5</v>
      </c>
      <c r="V161" s="68" t="s">
        <v>6</v>
      </c>
      <c r="W161" s="68" t="s">
        <v>44</v>
      </c>
      <c r="X161" s="68" t="s">
        <v>3</v>
      </c>
      <c r="Y161" s="68" t="s">
        <v>4</v>
      </c>
      <c r="Z161" s="68" t="s">
        <v>5</v>
      </c>
      <c r="AA161" s="69" t="s">
        <v>6</v>
      </c>
      <c r="AB161" s="70" t="s">
        <v>44</v>
      </c>
      <c r="AC161" s="95"/>
    </row>
    <row r="162" spans="1:29" ht="10.15" hidden="1" x14ac:dyDescent="0.2">
      <c r="A162" s="95"/>
      <c r="B162" s="71" t="str">
        <f>IF(B17="","",B17)</f>
        <v/>
      </c>
      <c r="C162" s="71" t="str">
        <f t="shared" ref="C162:D162" si="14">IF(C17="","",C17)</f>
        <v/>
      </c>
      <c r="D162" s="71" t="str">
        <f t="shared" si="14"/>
        <v>low</v>
      </c>
      <c r="E162" s="72">
        <f>IF(E17="","",LOG10(E17))</f>
        <v>1.6020599913279623</v>
      </c>
      <c r="F162" s="72">
        <f t="shared" ref="F162:N162" si="15">IF(F17="","",LOG10(F17))</f>
        <v>1.7403626894942439</v>
      </c>
      <c r="G162" s="72">
        <f t="shared" si="15"/>
        <v>1.9030899869919435</v>
      </c>
      <c r="H162" s="72">
        <f t="shared" si="15"/>
        <v>1.954242509439325</v>
      </c>
      <c r="I162" s="72">
        <f t="shared" si="15"/>
        <v>1.6989700043360187</v>
      </c>
      <c r="J162" s="72">
        <f t="shared" si="15"/>
        <v>2</v>
      </c>
      <c r="K162" s="72">
        <f t="shared" si="15"/>
        <v>1.7781512503836436</v>
      </c>
      <c r="L162" s="72">
        <f t="shared" si="15"/>
        <v>1.8450980400142569</v>
      </c>
      <c r="M162" s="72">
        <f t="shared" si="15"/>
        <v>1.9294189257142926</v>
      </c>
      <c r="N162" s="72">
        <f t="shared" si="15"/>
        <v>1.6532125137753437</v>
      </c>
      <c r="O162" s="95"/>
      <c r="P162" s="71" t="str">
        <f t="shared" ref="P162:R167" si="16">IF(P17="","",P17)</f>
        <v/>
      </c>
      <c r="Q162" s="71" t="str">
        <f t="shared" si="16"/>
        <v/>
      </c>
      <c r="R162" s="71" t="str">
        <f t="shared" si="16"/>
        <v>low</v>
      </c>
      <c r="S162" s="72">
        <f t="shared" ref="S162:AB162" si="17">IF(S17="","",LOG10(S17))</f>
        <v>1.6020599913279623</v>
      </c>
      <c r="T162" s="72">
        <f t="shared" si="17"/>
        <v>1.7403626894942439</v>
      </c>
      <c r="U162" s="72">
        <f t="shared" si="17"/>
        <v>1.9030899869919435</v>
      </c>
      <c r="V162" s="72">
        <f t="shared" si="17"/>
        <v>1.954242509439325</v>
      </c>
      <c r="W162" s="72">
        <f t="shared" si="17"/>
        <v>1.6989700043360187</v>
      </c>
      <c r="X162" s="72">
        <f t="shared" si="17"/>
        <v>2</v>
      </c>
      <c r="Y162" s="72">
        <f t="shared" si="17"/>
        <v>1.7781512503836436</v>
      </c>
      <c r="Z162" s="72">
        <f t="shared" si="17"/>
        <v>1.8450980400142569</v>
      </c>
      <c r="AA162" s="72">
        <f t="shared" si="17"/>
        <v>1.9294189257142926</v>
      </c>
      <c r="AB162" s="72">
        <f t="shared" si="17"/>
        <v>1.6532125137753437</v>
      </c>
      <c r="AC162" s="95"/>
    </row>
    <row r="163" spans="1:29" ht="10.15" hidden="1" x14ac:dyDescent="0.2">
      <c r="A163" s="95"/>
      <c r="B163" s="71" t="str">
        <f t="shared" ref="B163:D167" si="18">IF(B18="","",B18)</f>
        <v/>
      </c>
      <c r="C163" s="71" t="str">
        <f t="shared" si="18"/>
        <v/>
      </c>
      <c r="D163" s="71" t="str">
        <f t="shared" si="18"/>
        <v>low</v>
      </c>
      <c r="E163" s="72">
        <f t="shared" ref="E163:N167" si="19">IF(E18="","",LOG10(E18))</f>
        <v>2.7558748556724915</v>
      </c>
      <c r="F163" s="72">
        <f t="shared" si="19"/>
        <v>1.954242509439325</v>
      </c>
      <c r="G163" s="72">
        <f t="shared" si="19"/>
        <v>2.5051499783199058</v>
      </c>
      <c r="H163" s="72">
        <f t="shared" si="19"/>
        <v>2</v>
      </c>
      <c r="I163" s="72">
        <f t="shared" si="19"/>
        <v>2.1139433523068369</v>
      </c>
      <c r="J163" s="72">
        <f t="shared" si="19"/>
        <v>1.954242509439325</v>
      </c>
      <c r="K163" s="72">
        <f t="shared" si="19"/>
        <v>1.3979400086720377</v>
      </c>
      <c r="L163" s="72">
        <f t="shared" si="19"/>
        <v>1.7781512503836436</v>
      </c>
      <c r="M163" s="72">
        <f t="shared" si="19"/>
        <v>1.6989700043360187</v>
      </c>
      <c r="N163" s="72">
        <f t="shared" si="19"/>
        <v>1.8129133566428555</v>
      </c>
      <c r="O163" s="95"/>
      <c r="P163" s="71" t="str">
        <f t="shared" si="16"/>
        <v/>
      </c>
      <c r="Q163" s="71" t="str">
        <f t="shared" si="16"/>
        <v/>
      </c>
      <c r="R163" s="71" t="str">
        <f t="shared" si="16"/>
        <v>low</v>
      </c>
      <c r="S163" s="72">
        <f t="shared" ref="S163:AB163" si="20">IF(S18="","",LOG10(S18))</f>
        <v>2.3222192947339191</v>
      </c>
      <c r="T163" s="72">
        <f t="shared" si="20"/>
        <v>1.954242509439325</v>
      </c>
      <c r="U163" s="72">
        <f t="shared" si="20"/>
        <v>2.5051499783199058</v>
      </c>
      <c r="V163" s="72">
        <f t="shared" si="20"/>
        <v>2</v>
      </c>
      <c r="W163" s="72">
        <f t="shared" si="20"/>
        <v>2.1139433523068369</v>
      </c>
      <c r="X163" s="72">
        <f t="shared" si="20"/>
        <v>2.9542425094393248</v>
      </c>
      <c r="Y163" s="72">
        <f t="shared" si="20"/>
        <v>1.3979400086720377</v>
      </c>
      <c r="Z163" s="72">
        <f t="shared" si="20"/>
        <v>1.7781512503836436</v>
      </c>
      <c r="AA163" s="72">
        <f t="shared" si="20"/>
        <v>2.6989700043360187</v>
      </c>
      <c r="AB163" s="72">
        <f t="shared" si="20"/>
        <v>1.8129133566428555</v>
      </c>
      <c r="AC163" s="95"/>
    </row>
    <row r="164" spans="1:29" ht="10.15" hidden="1" x14ac:dyDescent="0.2">
      <c r="A164" s="95"/>
      <c r="B164" s="71" t="str">
        <f t="shared" si="18"/>
        <v/>
      </c>
      <c r="C164" s="71" t="str">
        <f t="shared" si="18"/>
        <v/>
      </c>
      <c r="D164" s="71" t="str">
        <f t="shared" si="18"/>
        <v>intermediate</v>
      </c>
      <c r="E164" s="72">
        <f t="shared" si="19"/>
        <v>2.5440680443502757</v>
      </c>
      <c r="F164" s="72">
        <f t="shared" si="19"/>
        <v>2.6720978579357175</v>
      </c>
      <c r="G164" s="72">
        <f t="shared" si="19"/>
        <v>2.6989700043360187</v>
      </c>
      <c r="H164" s="72">
        <f t="shared" si="19"/>
        <v>2.6812412373755872</v>
      </c>
      <c r="I164" s="72">
        <f t="shared" si="19"/>
        <v>2.6901960800285138</v>
      </c>
      <c r="J164" s="72">
        <f t="shared" si="19"/>
        <v>2.9493900066449128</v>
      </c>
      <c r="K164" s="72">
        <f t="shared" si="19"/>
        <v>2.90848501887865</v>
      </c>
      <c r="L164" s="72">
        <f t="shared" si="19"/>
        <v>2.6627578316815739</v>
      </c>
      <c r="M164" s="72">
        <f t="shared" si="19"/>
        <v>2.716003343634799</v>
      </c>
      <c r="N164" s="72">
        <f t="shared" si="19"/>
        <v>2.7634279935629373</v>
      </c>
      <c r="O164" s="95"/>
      <c r="P164" s="71" t="str">
        <f t="shared" si="16"/>
        <v/>
      </c>
      <c r="Q164" s="71" t="str">
        <f t="shared" si="16"/>
        <v/>
      </c>
      <c r="R164" s="71" t="str">
        <f t="shared" si="16"/>
        <v>intermediate</v>
      </c>
      <c r="S164" s="72">
        <f t="shared" ref="S164:AB164" si="21">IF(S19="","",LOG10(S19))</f>
        <v>2.5440680443502757</v>
      </c>
      <c r="T164" s="72">
        <f t="shared" si="21"/>
        <v>2.6720978579357175</v>
      </c>
      <c r="U164" s="72">
        <f t="shared" si="21"/>
        <v>2.6989700043360187</v>
      </c>
      <c r="V164" s="72">
        <f t="shared" si="21"/>
        <v>2.6812412373755872</v>
      </c>
      <c r="W164" s="72">
        <f t="shared" si="21"/>
        <v>2.6901960800285138</v>
      </c>
      <c r="X164" s="72">
        <f t="shared" si="21"/>
        <v>2.9493900066449128</v>
      </c>
      <c r="Y164" s="72">
        <f t="shared" si="21"/>
        <v>2.90848501887865</v>
      </c>
      <c r="Z164" s="72">
        <f t="shared" si="21"/>
        <v>2.6627578316815739</v>
      </c>
      <c r="AA164" s="72">
        <f t="shared" si="21"/>
        <v>2.716003343634799</v>
      </c>
      <c r="AB164" s="72">
        <f t="shared" si="21"/>
        <v>2.7634279935629373</v>
      </c>
      <c r="AC164" s="95"/>
    </row>
    <row r="165" spans="1:29" ht="10.15" hidden="1" x14ac:dyDescent="0.2">
      <c r="A165" s="95"/>
      <c r="B165" s="71" t="str">
        <f t="shared" si="18"/>
        <v/>
      </c>
      <c r="C165" s="71" t="str">
        <f t="shared" si="18"/>
        <v/>
      </c>
      <c r="D165" s="71" t="str">
        <f t="shared" si="18"/>
        <v>intermediate</v>
      </c>
      <c r="E165" s="72">
        <f t="shared" si="19"/>
        <v>2.716003343634799</v>
      </c>
      <c r="F165" s="72">
        <f t="shared" si="19"/>
        <v>2.6127838567197355</v>
      </c>
      <c r="G165" s="72">
        <f t="shared" si="19"/>
        <v>2.8195439355418688</v>
      </c>
      <c r="H165" s="72">
        <f t="shared" si="19"/>
        <v>2.4913616938342726</v>
      </c>
      <c r="I165" s="72">
        <f t="shared" si="19"/>
        <v>2.7708520116421442</v>
      </c>
      <c r="J165" s="72">
        <f t="shared" si="19"/>
        <v>2.6334684555795866</v>
      </c>
      <c r="K165" s="72">
        <f t="shared" si="19"/>
        <v>2.7075701760979363</v>
      </c>
      <c r="L165" s="72">
        <f t="shared" si="19"/>
        <v>2.6812412373755872</v>
      </c>
      <c r="M165" s="72">
        <f t="shared" si="19"/>
        <v>2.716003343634799</v>
      </c>
      <c r="N165" s="72">
        <f t="shared" si="19"/>
        <v>2.7634279935629373</v>
      </c>
      <c r="O165" s="95"/>
      <c r="P165" s="71" t="str">
        <f t="shared" si="16"/>
        <v/>
      </c>
      <c r="Q165" s="71" t="str">
        <f t="shared" si="16"/>
        <v/>
      </c>
      <c r="R165" s="71" t="str">
        <f t="shared" si="16"/>
        <v>intermediate</v>
      </c>
      <c r="S165" s="72">
        <f t="shared" ref="S165:AB165" si="22">IF(S20="","",LOG10(S20))</f>
        <v>2.716003343634799</v>
      </c>
      <c r="T165" s="72">
        <f t="shared" si="22"/>
        <v>2.6127838567197355</v>
      </c>
      <c r="U165" s="72">
        <f t="shared" si="22"/>
        <v>2.8195439355418688</v>
      </c>
      <c r="V165" s="72">
        <f t="shared" si="22"/>
        <v>2.4913616938342726</v>
      </c>
      <c r="W165" s="72">
        <f t="shared" si="22"/>
        <v>2.7708520116421442</v>
      </c>
      <c r="X165" s="72">
        <f t="shared" si="22"/>
        <v>2.6334684555795866</v>
      </c>
      <c r="Y165" s="72">
        <f t="shared" si="22"/>
        <v>2.7075701760979363</v>
      </c>
      <c r="Z165" s="72">
        <f t="shared" si="22"/>
        <v>2.6812412373755872</v>
      </c>
      <c r="AA165" s="72">
        <f t="shared" si="22"/>
        <v>2.716003343634799</v>
      </c>
      <c r="AB165" s="72">
        <f t="shared" si="22"/>
        <v>2.7634279935629373</v>
      </c>
      <c r="AC165" s="95"/>
    </row>
    <row r="166" spans="1:29" ht="10.15" hidden="1" x14ac:dyDescent="0.2">
      <c r="A166" s="95"/>
      <c r="B166" s="71" t="str">
        <f t="shared" si="18"/>
        <v/>
      </c>
      <c r="C166" s="71" t="str">
        <f t="shared" si="18"/>
        <v/>
      </c>
      <c r="D166" s="71" t="str">
        <f t="shared" si="18"/>
        <v>high</v>
      </c>
      <c r="E166" s="72">
        <f t="shared" si="19"/>
        <v>3.6532125137753435</v>
      </c>
      <c r="F166" s="72">
        <f t="shared" si="19"/>
        <v>3.6812412373755872</v>
      </c>
      <c r="G166" s="72">
        <f t="shared" si="19"/>
        <v>3.8976270912904414</v>
      </c>
      <c r="H166" s="72">
        <f t="shared" si="19"/>
        <v>3.5797835966168101</v>
      </c>
      <c r="I166" s="72">
        <f t="shared" si="19"/>
        <v>3.6127838567197355</v>
      </c>
      <c r="J166" s="72">
        <f t="shared" si="19"/>
        <v>3.9590413923210934</v>
      </c>
      <c r="K166" s="72">
        <f t="shared" si="19"/>
        <v>3.3802112417116059</v>
      </c>
      <c r="L166" s="72">
        <f t="shared" si="19"/>
        <v>3.568201724066995</v>
      </c>
      <c r="M166" s="72">
        <f t="shared" si="19"/>
        <v>3.5314789170422549</v>
      </c>
      <c r="N166" s="72">
        <f t="shared" si="19"/>
        <v>3.8920946026904804</v>
      </c>
      <c r="O166" s="95"/>
      <c r="P166" s="71" t="str">
        <f t="shared" si="16"/>
        <v/>
      </c>
      <c r="Q166" s="71" t="str">
        <f t="shared" si="16"/>
        <v/>
      </c>
      <c r="R166" s="71" t="str">
        <f t="shared" si="16"/>
        <v>high</v>
      </c>
      <c r="S166" s="72">
        <f t="shared" ref="S166:AB166" si="23">IF(S21="","",LOG10(S21))</f>
        <v>3.6532125137753435</v>
      </c>
      <c r="T166" s="72">
        <f t="shared" si="23"/>
        <v>3.6812412373755872</v>
      </c>
      <c r="U166" s="72">
        <f t="shared" si="23"/>
        <v>3.8976270912904414</v>
      </c>
      <c r="V166" s="72">
        <f t="shared" si="23"/>
        <v>3.5797835966168101</v>
      </c>
      <c r="W166" s="72">
        <f t="shared" si="23"/>
        <v>3.6127838567197355</v>
      </c>
      <c r="X166" s="72">
        <f t="shared" si="23"/>
        <v>3.9590413923210934</v>
      </c>
      <c r="Y166" s="72">
        <f t="shared" si="23"/>
        <v>3.3802112417116059</v>
      </c>
      <c r="Z166" s="72">
        <f t="shared" si="23"/>
        <v>3.568201724066995</v>
      </c>
      <c r="AA166" s="72">
        <f t="shared" si="23"/>
        <v>3.5314789170422549</v>
      </c>
      <c r="AB166" s="72">
        <f t="shared" si="23"/>
        <v>3.8920946026904804</v>
      </c>
      <c r="AC166" s="95"/>
    </row>
    <row r="167" spans="1:29" ht="10.15" hidden="1" x14ac:dyDescent="0.2">
      <c r="A167" s="95"/>
      <c r="B167" s="71" t="str">
        <f t="shared" si="18"/>
        <v/>
      </c>
      <c r="C167" s="71" t="str">
        <f t="shared" si="18"/>
        <v/>
      </c>
      <c r="D167" s="71" t="str">
        <f t="shared" si="18"/>
        <v>high</v>
      </c>
      <c r="E167" s="72">
        <f t="shared" si="19"/>
        <v>3.5563025007672873</v>
      </c>
      <c r="F167" s="72">
        <f t="shared" si="19"/>
        <v>3.8976270912904414</v>
      </c>
      <c r="G167" s="72">
        <f t="shared" si="19"/>
        <v>3.7403626894942437</v>
      </c>
      <c r="H167" s="72">
        <f t="shared" si="19"/>
        <v>3.7708520116421442</v>
      </c>
      <c r="I167" s="72">
        <f t="shared" si="19"/>
        <v>3.9395192526186187</v>
      </c>
      <c r="J167" s="72">
        <f t="shared" si="19"/>
        <v>3.8920946026904804</v>
      </c>
      <c r="K167" s="72">
        <f t="shared" si="19"/>
        <v>3.9590413923210934</v>
      </c>
      <c r="L167" s="72">
        <f t="shared" si="19"/>
        <v>3.7781512503836434</v>
      </c>
      <c r="M167" s="72">
        <f t="shared" si="19"/>
        <v>3.7853298350107671</v>
      </c>
      <c r="N167" s="72">
        <f t="shared" si="19"/>
        <v>3.7781512503836434</v>
      </c>
      <c r="O167" s="95"/>
      <c r="P167" s="71" t="str">
        <f t="shared" si="16"/>
        <v/>
      </c>
      <c r="Q167" s="71" t="str">
        <f t="shared" si="16"/>
        <v/>
      </c>
      <c r="R167" s="71" t="str">
        <f t="shared" si="16"/>
        <v>high</v>
      </c>
      <c r="S167" s="72">
        <f t="shared" ref="S167:AB167" si="24">IF(S22="","",LOG10(S22))</f>
        <v>3.5563025007672873</v>
      </c>
      <c r="T167" s="72">
        <f t="shared" si="24"/>
        <v>3.8976270912904414</v>
      </c>
      <c r="U167" s="72">
        <f t="shared" si="24"/>
        <v>3.7403626894942437</v>
      </c>
      <c r="V167" s="72">
        <f t="shared" si="24"/>
        <v>3.7708520116421442</v>
      </c>
      <c r="W167" s="72">
        <f t="shared" si="24"/>
        <v>3.9395192526186187</v>
      </c>
      <c r="X167" s="72">
        <f t="shared" si="24"/>
        <v>3.8920946026904804</v>
      </c>
      <c r="Y167" s="72">
        <f t="shared" si="24"/>
        <v>3.9590413923210934</v>
      </c>
      <c r="Z167" s="72">
        <f t="shared" si="24"/>
        <v>3.7781512503836434</v>
      </c>
      <c r="AA167" s="72">
        <f t="shared" si="24"/>
        <v>3.7853298350107671</v>
      </c>
      <c r="AB167" s="72">
        <f t="shared" si="24"/>
        <v>3.7781512503836434</v>
      </c>
      <c r="AC167" s="95"/>
    </row>
    <row r="168" spans="1:29" ht="10.15" hidden="1" x14ac:dyDescent="0.2">
      <c r="A168" s="95"/>
      <c r="B168" s="66"/>
      <c r="C168" s="66"/>
      <c r="D168" s="6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5"/>
      <c r="P168" s="66"/>
      <c r="Q168" s="66"/>
      <c r="R168" s="6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5"/>
    </row>
    <row r="169" spans="1:29" ht="10.15" hidden="1" x14ac:dyDescent="0.2">
      <c r="A169" s="95"/>
      <c r="B169" s="66"/>
      <c r="C169" s="66"/>
      <c r="D169" s="6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5"/>
      <c r="P169" s="66"/>
      <c r="Q169" s="66"/>
      <c r="R169" s="6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5"/>
    </row>
    <row r="170" spans="1:29" ht="10.9" hidden="1" thickBot="1" x14ac:dyDescent="0.25">
      <c r="A170" s="95"/>
      <c r="B170" s="66"/>
      <c r="C170" s="66"/>
      <c r="D170" s="6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5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95"/>
    </row>
    <row r="171" spans="1:29" ht="11.25" hidden="1" customHeight="1" thickBot="1" x14ac:dyDescent="0.25">
      <c r="A171" s="95"/>
      <c r="B171" s="147" t="str">
        <f>B24</f>
        <v>(Food) Category 5</v>
      </c>
      <c r="C171" s="145"/>
      <c r="D171" s="148" t="str">
        <f>IF(D24="","",D24)</f>
        <v>Category 5</v>
      </c>
      <c r="E171" s="149"/>
      <c r="F171" s="65"/>
      <c r="G171" s="65"/>
      <c r="H171" s="65"/>
      <c r="I171" s="65"/>
      <c r="J171" s="65"/>
      <c r="K171" s="65"/>
      <c r="L171" s="65"/>
      <c r="M171" s="65"/>
      <c r="N171" s="65"/>
      <c r="O171" s="95"/>
      <c r="P171" s="147" t="str">
        <f>P24</f>
        <v>(Food) Category 6</v>
      </c>
      <c r="Q171" s="145"/>
      <c r="R171" s="148" t="str">
        <f>IF(R24="","",R24)</f>
        <v>Category 6</v>
      </c>
      <c r="S171" s="149"/>
      <c r="T171" s="65"/>
      <c r="U171" s="65"/>
      <c r="V171" s="65"/>
      <c r="W171" s="65"/>
      <c r="X171" s="65"/>
      <c r="Y171" s="65"/>
      <c r="Z171" s="65"/>
      <c r="AA171" s="65"/>
      <c r="AB171" s="65"/>
      <c r="AC171" s="95"/>
    </row>
    <row r="172" spans="1:29" ht="12" hidden="1" customHeight="1" thickBot="1" x14ac:dyDescent="0.25">
      <c r="A172" s="95"/>
      <c r="B172" s="147" t="str">
        <f>B25</f>
        <v>(Food) Type 5</v>
      </c>
      <c r="C172" s="145"/>
      <c r="D172" s="148" t="str">
        <f>IF(D25="","",D25)</f>
        <v>Type 5</v>
      </c>
      <c r="E172" s="149"/>
      <c r="F172" s="65"/>
      <c r="G172" s="65"/>
      <c r="H172" s="65"/>
      <c r="I172" s="65"/>
      <c r="J172" s="65"/>
      <c r="K172" s="65"/>
      <c r="L172" s="65"/>
      <c r="M172" s="65"/>
      <c r="N172" s="66"/>
      <c r="O172" s="95"/>
      <c r="P172" s="147" t="str">
        <f>P25</f>
        <v>(Food) Type 6</v>
      </c>
      <c r="Q172" s="145"/>
      <c r="R172" s="148" t="str">
        <f>IF(R25="","",R25)</f>
        <v>Type 6</v>
      </c>
      <c r="S172" s="149"/>
      <c r="T172" s="65"/>
      <c r="U172" s="65"/>
      <c r="V172" s="65"/>
      <c r="W172" s="65"/>
      <c r="X172" s="65"/>
      <c r="Y172" s="65"/>
      <c r="Z172" s="65"/>
      <c r="AA172" s="65"/>
      <c r="AB172" s="66"/>
      <c r="AC172" s="95"/>
    </row>
    <row r="173" spans="1:29" ht="11.25" hidden="1" customHeight="1" x14ac:dyDescent="0.2">
      <c r="A173" s="95"/>
      <c r="B173" s="150"/>
      <c r="C173" s="151"/>
      <c r="D173" s="151"/>
      <c r="E173" s="152" t="s">
        <v>1</v>
      </c>
      <c r="F173" s="153"/>
      <c r="G173" s="153"/>
      <c r="H173" s="153"/>
      <c r="I173" s="154"/>
      <c r="J173" s="144" t="s">
        <v>2</v>
      </c>
      <c r="K173" s="145"/>
      <c r="L173" s="145"/>
      <c r="M173" s="145"/>
      <c r="N173" s="146"/>
      <c r="O173" s="95"/>
      <c r="P173" s="150"/>
      <c r="Q173" s="151"/>
      <c r="R173" s="151"/>
      <c r="S173" s="152" t="s">
        <v>1</v>
      </c>
      <c r="T173" s="153"/>
      <c r="U173" s="153"/>
      <c r="V173" s="153"/>
      <c r="W173" s="154"/>
      <c r="X173" s="144" t="s">
        <v>2</v>
      </c>
      <c r="Y173" s="145"/>
      <c r="Z173" s="145"/>
      <c r="AA173" s="145"/>
      <c r="AB173" s="146"/>
      <c r="AC173" s="95"/>
    </row>
    <row r="174" spans="1:29" ht="10.9" hidden="1" thickBot="1" x14ac:dyDescent="0.25">
      <c r="A174" s="95"/>
      <c r="B174" s="67" t="s">
        <v>39</v>
      </c>
      <c r="C174" s="68" t="s">
        <v>0</v>
      </c>
      <c r="D174" s="68" t="s">
        <v>7</v>
      </c>
      <c r="E174" s="68" t="s">
        <v>3</v>
      </c>
      <c r="F174" s="68" t="s">
        <v>4</v>
      </c>
      <c r="G174" s="68" t="s">
        <v>5</v>
      </c>
      <c r="H174" s="68" t="s">
        <v>6</v>
      </c>
      <c r="I174" s="68" t="s">
        <v>44</v>
      </c>
      <c r="J174" s="68" t="s">
        <v>3</v>
      </c>
      <c r="K174" s="68" t="s">
        <v>4</v>
      </c>
      <c r="L174" s="68" t="s">
        <v>5</v>
      </c>
      <c r="M174" s="69" t="s">
        <v>6</v>
      </c>
      <c r="N174" s="70" t="s">
        <v>44</v>
      </c>
      <c r="O174" s="95"/>
      <c r="P174" s="67" t="s">
        <v>39</v>
      </c>
      <c r="Q174" s="68" t="s">
        <v>0</v>
      </c>
      <c r="R174" s="68" t="s">
        <v>7</v>
      </c>
      <c r="S174" s="68" t="s">
        <v>3</v>
      </c>
      <c r="T174" s="68" t="s">
        <v>4</v>
      </c>
      <c r="U174" s="68" t="s">
        <v>5</v>
      </c>
      <c r="V174" s="68" t="s">
        <v>6</v>
      </c>
      <c r="W174" s="68" t="s">
        <v>44</v>
      </c>
      <c r="X174" s="68" t="s">
        <v>3</v>
      </c>
      <c r="Y174" s="68" t="s">
        <v>4</v>
      </c>
      <c r="Z174" s="68" t="s">
        <v>5</v>
      </c>
      <c r="AA174" s="69" t="s">
        <v>6</v>
      </c>
      <c r="AB174" s="70" t="s">
        <v>44</v>
      </c>
      <c r="AC174" s="95"/>
    </row>
    <row r="175" spans="1:29" ht="10.15" hidden="1" x14ac:dyDescent="0.2">
      <c r="A175" s="95"/>
      <c r="B175" s="71" t="str">
        <f t="shared" ref="B175:D180" si="25">IF(B28="","",B28)</f>
        <v/>
      </c>
      <c r="C175" s="71" t="str">
        <f t="shared" si="25"/>
        <v/>
      </c>
      <c r="D175" s="71" t="str">
        <f t="shared" si="25"/>
        <v>low</v>
      </c>
      <c r="E175" s="72">
        <f t="shared" ref="E175:N175" si="26">IF(E28="","",LOG10(E28))</f>
        <v>1.6020599913279623</v>
      </c>
      <c r="F175" s="72">
        <f t="shared" si="26"/>
        <v>1.7403626894942439</v>
      </c>
      <c r="G175" s="72">
        <f t="shared" si="26"/>
        <v>1.9030899869919435</v>
      </c>
      <c r="H175" s="72">
        <f t="shared" si="26"/>
        <v>1.954242509439325</v>
      </c>
      <c r="I175" s="72">
        <f t="shared" si="26"/>
        <v>1.6989700043360187</v>
      </c>
      <c r="J175" s="72">
        <f t="shared" si="26"/>
        <v>2</v>
      </c>
      <c r="K175" s="72">
        <f t="shared" si="26"/>
        <v>1.7781512503836436</v>
      </c>
      <c r="L175" s="72">
        <f t="shared" si="26"/>
        <v>1.8450980400142569</v>
      </c>
      <c r="M175" s="72">
        <f t="shared" si="26"/>
        <v>1.9294189257142926</v>
      </c>
      <c r="N175" s="72">
        <f t="shared" si="26"/>
        <v>1.6532125137753437</v>
      </c>
      <c r="O175" s="95"/>
      <c r="P175" s="71" t="str">
        <f t="shared" ref="P175:R180" si="27">IF(P28="","",P28)</f>
        <v/>
      </c>
      <c r="Q175" s="71" t="str">
        <f t="shared" si="27"/>
        <v/>
      </c>
      <c r="R175" s="71" t="str">
        <f t="shared" si="27"/>
        <v>low</v>
      </c>
      <c r="S175" s="72">
        <f t="shared" ref="S175:AB175" si="28">IF(S28="","",LOG10(S28))</f>
        <v>1.6020599913279623</v>
      </c>
      <c r="T175" s="72">
        <f t="shared" si="28"/>
        <v>1.7403626894942439</v>
      </c>
      <c r="U175" s="72">
        <f t="shared" si="28"/>
        <v>1.9030899869919435</v>
      </c>
      <c r="V175" s="72">
        <f t="shared" si="28"/>
        <v>1.954242509439325</v>
      </c>
      <c r="W175" s="72">
        <f t="shared" si="28"/>
        <v>1.6989700043360187</v>
      </c>
      <c r="X175" s="72">
        <f t="shared" si="28"/>
        <v>2</v>
      </c>
      <c r="Y175" s="72">
        <f t="shared" si="28"/>
        <v>1.7781512503836436</v>
      </c>
      <c r="Z175" s="72">
        <f t="shared" si="28"/>
        <v>1.8450980400142569</v>
      </c>
      <c r="AA175" s="72">
        <f t="shared" si="28"/>
        <v>1.9294189257142926</v>
      </c>
      <c r="AB175" s="72">
        <f t="shared" si="28"/>
        <v>1.6532125137753437</v>
      </c>
      <c r="AC175" s="95"/>
    </row>
    <row r="176" spans="1:29" ht="10.15" hidden="1" x14ac:dyDescent="0.2">
      <c r="A176" s="95"/>
      <c r="B176" s="71" t="str">
        <f t="shared" si="25"/>
        <v/>
      </c>
      <c r="C176" s="71" t="str">
        <f t="shared" si="25"/>
        <v/>
      </c>
      <c r="D176" s="71" t="str">
        <f t="shared" si="25"/>
        <v>low</v>
      </c>
      <c r="E176" s="72">
        <f t="shared" ref="E176:N176" si="29">IF(E29="","",LOG10(E29))</f>
        <v>2.3222192947339191</v>
      </c>
      <c r="F176" s="72">
        <f t="shared" si="29"/>
        <v>1.954242509439325</v>
      </c>
      <c r="G176" s="72">
        <f t="shared" si="29"/>
        <v>2.5051499783199058</v>
      </c>
      <c r="H176" s="72">
        <f t="shared" si="29"/>
        <v>2</v>
      </c>
      <c r="I176" s="72">
        <f t="shared" si="29"/>
        <v>2.1139433523068369</v>
      </c>
      <c r="J176" s="72">
        <f t="shared" si="29"/>
        <v>1.954242509439325</v>
      </c>
      <c r="K176" s="72">
        <f t="shared" si="29"/>
        <v>1.3979400086720377</v>
      </c>
      <c r="L176" s="72">
        <f t="shared" si="29"/>
        <v>1.7781512503836436</v>
      </c>
      <c r="M176" s="72">
        <f t="shared" si="29"/>
        <v>1.6989700043360187</v>
      </c>
      <c r="N176" s="72">
        <f t="shared" si="29"/>
        <v>1.8129133566428555</v>
      </c>
      <c r="O176" s="95"/>
      <c r="P176" s="71" t="str">
        <f t="shared" si="27"/>
        <v/>
      </c>
      <c r="Q176" s="71" t="str">
        <f t="shared" si="27"/>
        <v/>
      </c>
      <c r="R176" s="71" t="str">
        <f t="shared" si="27"/>
        <v>low</v>
      </c>
      <c r="S176" s="72">
        <f t="shared" ref="S176:AB176" si="30">IF(S29="","",LOG10(S29))</f>
        <v>2.3222192947339191</v>
      </c>
      <c r="T176" s="72">
        <f t="shared" si="30"/>
        <v>1.954242509439325</v>
      </c>
      <c r="U176" s="72">
        <f t="shared" si="30"/>
        <v>2.5051499783199058</v>
      </c>
      <c r="V176" s="72">
        <f t="shared" si="30"/>
        <v>2</v>
      </c>
      <c r="W176" s="72">
        <f t="shared" si="30"/>
        <v>2.1139433523068369</v>
      </c>
      <c r="X176" s="72">
        <f t="shared" si="30"/>
        <v>1.954242509439325</v>
      </c>
      <c r="Y176" s="72">
        <f t="shared" si="30"/>
        <v>1.3979400086720377</v>
      </c>
      <c r="Z176" s="72">
        <f t="shared" si="30"/>
        <v>1.7781512503836436</v>
      </c>
      <c r="AA176" s="72">
        <f t="shared" si="30"/>
        <v>1.6989700043360187</v>
      </c>
      <c r="AB176" s="72">
        <f t="shared" si="30"/>
        <v>1.8129133566428555</v>
      </c>
      <c r="AC176" s="95"/>
    </row>
    <row r="177" spans="1:29" ht="10.15" hidden="1" x14ac:dyDescent="0.2">
      <c r="A177" s="95"/>
      <c r="B177" s="71" t="str">
        <f t="shared" si="25"/>
        <v/>
      </c>
      <c r="C177" s="71" t="str">
        <f t="shared" si="25"/>
        <v/>
      </c>
      <c r="D177" s="71" t="str">
        <f t="shared" si="25"/>
        <v>intermediate</v>
      </c>
      <c r="E177" s="72">
        <f t="shared" ref="E177:N177" si="31">IF(E30="","",LOG10(E30))</f>
        <v>2.5440680443502757</v>
      </c>
      <c r="F177" s="72">
        <f t="shared" si="31"/>
        <v>2.6720978579357175</v>
      </c>
      <c r="G177" s="72">
        <f t="shared" si="31"/>
        <v>2.6989700043360187</v>
      </c>
      <c r="H177" s="72">
        <f t="shared" si="31"/>
        <v>2.6812412373755872</v>
      </c>
      <c r="I177" s="72">
        <f t="shared" si="31"/>
        <v>2.6901960800285138</v>
      </c>
      <c r="J177" s="72">
        <f t="shared" si="31"/>
        <v>2.9493900066449128</v>
      </c>
      <c r="K177" s="72">
        <f t="shared" si="31"/>
        <v>2.90848501887865</v>
      </c>
      <c r="L177" s="72">
        <f t="shared" si="31"/>
        <v>2.6627578316815739</v>
      </c>
      <c r="M177" s="72">
        <f t="shared" si="31"/>
        <v>2.716003343634799</v>
      </c>
      <c r="N177" s="72">
        <f t="shared" si="31"/>
        <v>2.7634279935629373</v>
      </c>
      <c r="O177" s="95"/>
      <c r="P177" s="71" t="str">
        <f t="shared" si="27"/>
        <v/>
      </c>
      <c r="Q177" s="71" t="str">
        <f t="shared" si="27"/>
        <v/>
      </c>
      <c r="R177" s="71" t="str">
        <f t="shared" si="27"/>
        <v>intermediate</v>
      </c>
      <c r="S177" s="72">
        <f t="shared" ref="S177:AB177" si="32">IF(S30="","",LOG10(S30))</f>
        <v>2.5440680443502757</v>
      </c>
      <c r="T177" s="72">
        <f t="shared" si="32"/>
        <v>2.6720978579357175</v>
      </c>
      <c r="U177" s="72">
        <f t="shared" si="32"/>
        <v>2.6989700043360187</v>
      </c>
      <c r="V177" s="72">
        <f t="shared" si="32"/>
        <v>2.6812412373755872</v>
      </c>
      <c r="W177" s="72">
        <f t="shared" si="32"/>
        <v>2.6901960800285138</v>
      </c>
      <c r="X177" s="72">
        <f t="shared" si="32"/>
        <v>2.9493900066449128</v>
      </c>
      <c r="Y177" s="72">
        <f t="shared" si="32"/>
        <v>3.90848501887865</v>
      </c>
      <c r="Z177" s="72">
        <f t="shared" si="32"/>
        <v>2.6627578316815739</v>
      </c>
      <c r="AA177" s="72">
        <f t="shared" si="32"/>
        <v>3.716003343634799</v>
      </c>
      <c r="AB177" s="72">
        <f t="shared" si="32"/>
        <v>2.7634279935629373</v>
      </c>
      <c r="AC177" s="95"/>
    </row>
    <row r="178" spans="1:29" ht="10.15" hidden="1" x14ac:dyDescent="0.2">
      <c r="A178" s="95"/>
      <c r="B178" s="71" t="str">
        <f t="shared" si="25"/>
        <v/>
      </c>
      <c r="C178" s="71" t="str">
        <f t="shared" si="25"/>
        <v/>
      </c>
      <c r="D178" s="71" t="str">
        <f t="shared" si="25"/>
        <v>intermediate</v>
      </c>
      <c r="E178" s="72">
        <f t="shared" ref="E178:N178" si="33">IF(E31="","",LOG10(E31))</f>
        <v>2.716003343634799</v>
      </c>
      <c r="F178" s="72">
        <f t="shared" si="33"/>
        <v>2.6127838567197355</v>
      </c>
      <c r="G178" s="72">
        <f t="shared" si="33"/>
        <v>2.8195439355418688</v>
      </c>
      <c r="H178" s="72">
        <f t="shared" si="33"/>
        <v>2.4913616938342726</v>
      </c>
      <c r="I178" s="72">
        <f t="shared" si="33"/>
        <v>2.7708520116421442</v>
      </c>
      <c r="J178" s="72">
        <f t="shared" si="33"/>
        <v>2.6334684555795866</v>
      </c>
      <c r="K178" s="72">
        <f t="shared" si="33"/>
        <v>2.7075701760979363</v>
      </c>
      <c r="L178" s="72">
        <f t="shared" si="33"/>
        <v>2.6812412373755872</v>
      </c>
      <c r="M178" s="72">
        <f t="shared" si="33"/>
        <v>2.716003343634799</v>
      </c>
      <c r="N178" s="72">
        <f t="shared" si="33"/>
        <v>2.7634279935629373</v>
      </c>
      <c r="O178" s="95"/>
      <c r="P178" s="71" t="str">
        <f t="shared" si="27"/>
        <v/>
      </c>
      <c r="Q178" s="71" t="str">
        <f t="shared" si="27"/>
        <v/>
      </c>
      <c r="R178" s="71" t="str">
        <f t="shared" si="27"/>
        <v>intermediate</v>
      </c>
      <c r="S178" s="72">
        <f t="shared" ref="S178:AB178" si="34">IF(S31="","",LOG10(S31))</f>
        <v>2.716003343634799</v>
      </c>
      <c r="T178" s="72">
        <f t="shared" si="34"/>
        <v>2.6127838567197355</v>
      </c>
      <c r="U178" s="72">
        <f t="shared" si="34"/>
        <v>2.8195439355418688</v>
      </c>
      <c r="V178" s="72">
        <f t="shared" si="34"/>
        <v>2.4913616938342726</v>
      </c>
      <c r="W178" s="72">
        <f t="shared" si="34"/>
        <v>2.7708520116421442</v>
      </c>
      <c r="X178" s="72">
        <f t="shared" si="34"/>
        <v>2.6334684555795866</v>
      </c>
      <c r="Y178" s="72">
        <f t="shared" si="34"/>
        <v>2.7075701760979363</v>
      </c>
      <c r="Z178" s="72">
        <f t="shared" si="34"/>
        <v>2.6812412373755872</v>
      </c>
      <c r="AA178" s="72">
        <f t="shared" si="34"/>
        <v>2.716003343634799</v>
      </c>
      <c r="AB178" s="72">
        <f t="shared" si="34"/>
        <v>2.7634279935629373</v>
      </c>
      <c r="AC178" s="95"/>
    </row>
    <row r="179" spans="1:29" ht="10.15" hidden="1" x14ac:dyDescent="0.2">
      <c r="A179" s="95"/>
      <c r="B179" s="71" t="str">
        <f t="shared" si="25"/>
        <v/>
      </c>
      <c r="C179" s="71" t="str">
        <f t="shared" si="25"/>
        <v/>
      </c>
      <c r="D179" s="71" t="str">
        <f t="shared" si="25"/>
        <v>high</v>
      </c>
      <c r="E179" s="72">
        <f t="shared" ref="E179:N179" si="35">IF(E32="","",LOG10(E32))</f>
        <v>3.6532125137753435</v>
      </c>
      <c r="F179" s="72">
        <f t="shared" si="35"/>
        <v>3.6812412373755872</v>
      </c>
      <c r="G179" s="72">
        <f t="shared" si="35"/>
        <v>3.8976270912904414</v>
      </c>
      <c r="H179" s="72">
        <f t="shared" si="35"/>
        <v>3.5797835966168101</v>
      </c>
      <c r="I179" s="72">
        <f t="shared" si="35"/>
        <v>3.6127838567197355</v>
      </c>
      <c r="J179" s="72">
        <f t="shared" si="35"/>
        <v>4.9590413923210939</v>
      </c>
      <c r="K179" s="72">
        <f t="shared" si="35"/>
        <v>4.3802112417116064</v>
      </c>
      <c r="L179" s="72">
        <f t="shared" si="35"/>
        <v>3.568201724066995</v>
      </c>
      <c r="M179" s="72">
        <f t="shared" si="35"/>
        <v>4.3979400086720375</v>
      </c>
      <c r="N179" s="72">
        <f t="shared" si="35"/>
        <v>3.8920946026904804</v>
      </c>
      <c r="O179" s="95"/>
      <c r="P179" s="71" t="str">
        <f t="shared" si="27"/>
        <v/>
      </c>
      <c r="Q179" s="71" t="str">
        <f t="shared" si="27"/>
        <v/>
      </c>
      <c r="R179" s="71" t="str">
        <f t="shared" si="27"/>
        <v>high</v>
      </c>
      <c r="S179" s="72">
        <f t="shared" ref="S179:AB179" si="36">IF(S32="","",LOG10(S32))</f>
        <v>3.6532125137753435</v>
      </c>
      <c r="T179" s="72">
        <f t="shared" si="36"/>
        <v>3.6812412373755872</v>
      </c>
      <c r="U179" s="72">
        <f t="shared" si="36"/>
        <v>3.8976270912904414</v>
      </c>
      <c r="V179" s="72">
        <f t="shared" si="36"/>
        <v>3.5797835966168101</v>
      </c>
      <c r="W179" s="72">
        <f t="shared" si="36"/>
        <v>3.6127838567197355</v>
      </c>
      <c r="X179" s="72">
        <f t="shared" si="36"/>
        <v>3.9590413923210934</v>
      </c>
      <c r="Y179" s="72">
        <f t="shared" si="36"/>
        <v>3.3802112417116059</v>
      </c>
      <c r="Z179" s="72">
        <f t="shared" si="36"/>
        <v>3.568201724066995</v>
      </c>
      <c r="AA179" s="72">
        <f t="shared" si="36"/>
        <v>3.5314789170422549</v>
      </c>
      <c r="AB179" s="72">
        <f t="shared" si="36"/>
        <v>3.8920946026904804</v>
      </c>
      <c r="AC179" s="95"/>
    </row>
    <row r="180" spans="1:29" ht="10.15" hidden="1" x14ac:dyDescent="0.2">
      <c r="A180" s="95"/>
      <c r="B180" s="71" t="str">
        <f t="shared" si="25"/>
        <v/>
      </c>
      <c r="C180" s="71" t="str">
        <f t="shared" si="25"/>
        <v/>
      </c>
      <c r="D180" s="71" t="str">
        <f t="shared" si="25"/>
        <v>high</v>
      </c>
      <c r="E180" s="72">
        <f t="shared" ref="E180:N180" si="37">IF(E33="","",LOG10(E33))</f>
        <v>3.5563025007672873</v>
      </c>
      <c r="F180" s="72">
        <f t="shared" si="37"/>
        <v>3.8976270912904414</v>
      </c>
      <c r="G180" s="72">
        <f t="shared" si="37"/>
        <v>3.7403626894942437</v>
      </c>
      <c r="H180" s="72">
        <f t="shared" si="37"/>
        <v>3.7708520116421442</v>
      </c>
      <c r="I180" s="72">
        <f t="shared" si="37"/>
        <v>3.9395192526186187</v>
      </c>
      <c r="J180" s="72">
        <f t="shared" si="37"/>
        <v>3.8920946026904804</v>
      </c>
      <c r="K180" s="72">
        <f t="shared" si="37"/>
        <v>3.9590413923210934</v>
      </c>
      <c r="L180" s="72">
        <f t="shared" si="37"/>
        <v>3.7781512503836434</v>
      </c>
      <c r="M180" s="72">
        <f t="shared" si="37"/>
        <v>3.7853298350107671</v>
      </c>
      <c r="N180" s="72">
        <f t="shared" si="37"/>
        <v>3.7781512503836434</v>
      </c>
      <c r="O180" s="95"/>
      <c r="P180" s="71" t="str">
        <f t="shared" si="27"/>
        <v/>
      </c>
      <c r="Q180" s="71" t="str">
        <f t="shared" si="27"/>
        <v/>
      </c>
      <c r="R180" s="71" t="str">
        <f t="shared" si="27"/>
        <v>high</v>
      </c>
      <c r="S180" s="72">
        <f t="shared" ref="S180:AB180" si="38">IF(S33="","",LOG10(S33))</f>
        <v>3.5563025007672873</v>
      </c>
      <c r="T180" s="72">
        <f t="shared" si="38"/>
        <v>3.8976270912904414</v>
      </c>
      <c r="U180" s="72">
        <f t="shared" si="38"/>
        <v>3.7403626894942437</v>
      </c>
      <c r="V180" s="72">
        <f t="shared" si="38"/>
        <v>3.7708520116421442</v>
      </c>
      <c r="W180" s="72">
        <f t="shared" si="38"/>
        <v>3.9395192526186187</v>
      </c>
      <c r="X180" s="72">
        <f t="shared" si="38"/>
        <v>3.8920946026904804</v>
      </c>
      <c r="Y180" s="72">
        <f t="shared" si="38"/>
        <v>3.9590413923210934</v>
      </c>
      <c r="Z180" s="72">
        <f t="shared" si="38"/>
        <v>3.7781512503836434</v>
      </c>
      <c r="AA180" s="72">
        <f t="shared" si="38"/>
        <v>3.7853298350107671</v>
      </c>
      <c r="AB180" s="72">
        <f t="shared" si="38"/>
        <v>3.7781512503836434</v>
      </c>
      <c r="AC180" s="95"/>
    </row>
    <row r="181" spans="1:29" ht="10.15" hidden="1" x14ac:dyDescent="0.2">
      <c r="A181" s="95"/>
      <c r="B181" s="66"/>
      <c r="C181" s="66"/>
      <c r="D181" s="6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5"/>
      <c r="P181" s="66"/>
      <c r="Q181" s="66"/>
      <c r="R181" s="6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5"/>
    </row>
    <row r="182" spans="1:29" ht="10.15" hidden="1" x14ac:dyDescent="0.2">
      <c r="A182" s="95"/>
      <c r="B182" s="66"/>
      <c r="C182" s="66"/>
      <c r="D182" s="6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5"/>
      <c r="P182" s="66"/>
      <c r="Q182" s="66"/>
      <c r="R182" s="6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5"/>
    </row>
    <row r="183" spans="1:29" ht="10.9" hidden="1" thickBot="1" x14ac:dyDescent="0.25">
      <c r="A183" s="95"/>
      <c r="B183" s="66"/>
      <c r="C183" s="66"/>
      <c r="D183" s="6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5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95"/>
    </row>
    <row r="184" spans="1:29" ht="11.25" hidden="1" customHeight="1" thickBot="1" x14ac:dyDescent="0.25">
      <c r="A184" s="95"/>
      <c r="B184" s="147" t="str">
        <f>B35</f>
        <v>(Food) Category 7</v>
      </c>
      <c r="C184" s="145"/>
      <c r="D184" s="148" t="str">
        <f>IF(D35="","",D35)</f>
        <v>Category 7</v>
      </c>
      <c r="E184" s="149"/>
      <c r="F184" s="65"/>
      <c r="G184" s="65"/>
      <c r="H184" s="65"/>
      <c r="I184" s="65"/>
      <c r="J184" s="65"/>
      <c r="K184" s="65"/>
      <c r="L184" s="65"/>
      <c r="M184" s="65"/>
      <c r="N184" s="65"/>
      <c r="O184" s="95"/>
      <c r="P184" s="147" t="str">
        <f>P35</f>
        <v>(Food) Category 8</v>
      </c>
      <c r="Q184" s="145"/>
      <c r="R184" s="148" t="str">
        <f>IF(R35="","",R35)</f>
        <v>Category 8</v>
      </c>
      <c r="S184" s="149"/>
      <c r="T184" s="65"/>
      <c r="U184" s="65"/>
      <c r="V184" s="65"/>
      <c r="W184" s="65"/>
      <c r="X184" s="65"/>
      <c r="Y184" s="65"/>
      <c r="Z184" s="65"/>
      <c r="AA184" s="65"/>
      <c r="AB184" s="65"/>
      <c r="AC184" s="95"/>
    </row>
    <row r="185" spans="1:29" ht="12" hidden="1" customHeight="1" thickBot="1" x14ac:dyDescent="0.25">
      <c r="A185" s="95"/>
      <c r="B185" s="147" t="str">
        <f>B36</f>
        <v>(Food) Type 7</v>
      </c>
      <c r="C185" s="145"/>
      <c r="D185" s="148" t="str">
        <f>IF(D36="","",D36)</f>
        <v>Type 7</v>
      </c>
      <c r="E185" s="149"/>
      <c r="F185" s="65"/>
      <c r="G185" s="65"/>
      <c r="H185" s="65"/>
      <c r="I185" s="65"/>
      <c r="J185" s="65"/>
      <c r="K185" s="65"/>
      <c r="L185" s="65"/>
      <c r="M185" s="65"/>
      <c r="N185" s="66"/>
      <c r="O185" s="95"/>
      <c r="P185" s="147" t="str">
        <f>P36</f>
        <v>(Food) Type 8</v>
      </c>
      <c r="Q185" s="145"/>
      <c r="R185" s="148" t="str">
        <f>IF(R36="","",R36)</f>
        <v>Type 8</v>
      </c>
      <c r="S185" s="149"/>
      <c r="T185" s="65"/>
      <c r="U185" s="65"/>
      <c r="V185" s="65"/>
      <c r="W185" s="65"/>
      <c r="X185" s="65"/>
      <c r="Y185" s="65"/>
      <c r="Z185" s="65"/>
      <c r="AA185" s="65"/>
      <c r="AB185" s="66"/>
      <c r="AC185" s="95"/>
    </row>
    <row r="186" spans="1:29" ht="11.25" hidden="1" customHeight="1" x14ac:dyDescent="0.2">
      <c r="A186" s="95"/>
      <c r="B186" s="150"/>
      <c r="C186" s="151"/>
      <c r="D186" s="151"/>
      <c r="E186" s="152" t="s">
        <v>1</v>
      </c>
      <c r="F186" s="153"/>
      <c r="G186" s="153"/>
      <c r="H186" s="153"/>
      <c r="I186" s="154"/>
      <c r="J186" s="144" t="s">
        <v>2</v>
      </c>
      <c r="K186" s="145"/>
      <c r="L186" s="145"/>
      <c r="M186" s="145"/>
      <c r="N186" s="146"/>
      <c r="O186" s="95"/>
      <c r="P186" s="150"/>
      <c r="Q186" s="151"/>
      <c r="R186" s="151"/>
      <c r="S186" s="152" t="s">
        <v>1</v>
      </c>
      <c r="T186" s="153"/>
      <c r="U186" s="153"/>
      <c r="V186" s="153"/>
      <c r="W186" s="154"/>
      <c r="X186" s="144" t="s">
        <v>2</v>
      </c>
      <c r="Y186" s="145"/>
      <c r="Z186" s="145"/>
      <c r="AA186" s="145"/>
      <c r="AB186" s="146"/>
      <c r="AC186" s="95"/>
    </row>
    <row r="187" spans="1:29" ht="10.9" hidden="1" thickBot="1" x14ac:dyDescent="0.25">
      <c r="A187" s="95"/>
      <c r="B187" s="67" t="s">
        <v>39</v>
      </c>
      <c r="C187" s="68" t="s">
        <v>0</v>
      </c>
      <c r="D187" s="68" t="s">
        <v>7</v>
      </c>
      <c r="E187" s="68" t="s">
        <v>3</v>
      </c>
      <c r="F187" s="68" t="s">
        <v>4</v>
      </c>
      <c r="G187" s="68" t="s">
        <v>5</v>
      </c>
      <c r="H187" s="68" t="s">
        <v>6</v>
      </c>
      <c r="I187" s="68" t="s">
        <v>44</v>
      </c>
      <c r="J187" s="68" t="s">
        <v>3</v>
      </c>
      <c r="K187" s="68" t="s">
        <v>4</v>
      </c>
      <c r="L187" s="68" t="s">
        <v>5</v>
      </c>
      <c r="M187" s="69" t="s">
        <v>6</v>
      </c>
      <c r="N187" s="70" t="s">
        <v>44</v>
      </c>
      <c r="O187" s="95"/>
      <c r="P187" s="67" t="s">
        <v>39</v>
      </c>
      <c r="Q187" s="68" t="s">
        <v>0</v>
      </c>
      <c r="R187" s="68" t="s">
        <v>7</v>
      </c>
      <c r="S187" s="68" t="s">
        <v>3</v>
      </c>
      <c r="T187" s="68" t="s">
        <v>4</v>
      </c>
      <c r="U187" s="68" t="s">
        <v>5</v>
      </c>
      <c r="V187" s="68" t="s">
        <v>6</v>
      </c>
      <c r="W187" s="68" t="s">
        <v>44</v>
      </c>
      <c r="X187" s="68" t="s">
        <v>3</v>
      </c>
      <c r="Y187" s="68" t="s">
        <v>4</v>
      </c>
      <c r="Z187" s="68" t="s">
        <v>5</v>
      </c>
      <c r="AA187" s="69" t="s">
        <v>6</v>
      </c>
      <c r="AB187" s="70" t="s">
        <v>44</v>
      </c>
      <c r="AC187" s="95"/>
    </row>
    <row r="188" spans="1:29" ht="10.15" hidden="1" x14ac:dyDescent="0.2">
      <c r="A188" s="95"/>
      <c r="B188" s="71" t="str">
        <f t="shared" ref="B188:D193" si="39">IF(B39="","",B39)</f>
        <v/>
      </c>
      <c r="C188" s="71" t="str">
        <f t="shared" si="39"/>
        <v/>
      </c>
      <c r="D188" s="71" t="str">
        <f t="shared" si="39"/>
        <v>low</v>
      </c>
      <c r="E188" s="72">
        <f t="shared" ref="E188:N188" si="40">IF(E39="","",LOG10(E39))</f>
        <v>1.6020599913279623</v>
      </c>
      <c r="F188" s="72">
        <f t="shared" si="40"/>
        <v>1.7403626894942439</v>
      </c>
      <c r="G188" s="72">
        <f t="shared" si="40"/>
        <v>1.9030899869919435</v>
      </c>
      <c r="H188" s="72">
        <f t="shared" si="40"/>
        <v>1.954242509439325</v>
      </c>
      <c r="I188" s="72">
        <f t="shared" si="40"/>
        <v>1.6989700043360187</v>
      </c>
      <c r="J188" s="72">
        <f t="shared" si="40"/>
        <v>2</v>
      </c>
      <c r="K188" s="72">
        <f t="shared" si="40"/>
        <v>1.7781512503836436</v>
      </c>
      <c r="L188" s="72">
        <f t="shared" si="40"/>
        <v>1.8450980400142569</v>
      </c>
      <c r="M188" s="72">
        <f t="shared" si="40"/>
        <v>1.9294189257142926</v>
      </c>
      <c r="N188" s="72">
        <f t="shared" si="40"/>
        <v>1.6532125137753437</v>
      </c>
      <c r="O188" s="95"/>
      <c r="P188" s="71" t="str">
        <f t="shared" ref="P188:R193" si="41">IF(P39="","",P39)</f>
        <v/>
      </c>
      <c r="Q188" s="71" t="str">
        <f t="shared" si="41"/>
        <v/>
      </c>
      <c r="R188" s="71" t="str">
        <f t="shared" si="41"/>
        <v>low</v>
      </c>
      <c r="S188" s="72">
        <f t="shared" ref="S188:AB188" si="42">IF(S39="","",LOG10(S39))</f>
        <v>1.6020599913279623</v>
      </c>
      <c r="T188" s="72">
        <f t="shared" si="42"/>
        <v>1.7403626894942439</v>
      </c>
      <c r="U188" s="72">
        <f t="shared" si="42"/>
        <v>1.9030899869919435</v>
      </c>
      <c r="V188" s="72">
        <f t="shared" si="42"/>
        <v>1.954242509439325</v>
      </c>
      <c r="W188" s="72">
        <f t="shared" si="42"/>
        <v>1.6989700043360187</v>
      </c>
      <c r="X188" s="72">
        <f t="shared" si="42"/>
        <v>1</v>
      </c>
      <c r="Y188" s="72">
        <f t="shared" si="42"/>
        <v>0.77815125038364363</v>
      </c>
      <c r="Z188" s="72">
        <f t="shared" si="42"/>
        <v>0.84509804001425681</v>
      </c>
      <c r="AA188" s="72">
        <f t="shared" si="42"/>
        <v>0.95424250943932487</v>
      </c>
      <c r="AB188" s="72">
        <f t="shared" si="42"/>
        <v>0.6020599913279624</v>
      </c>
      <c r="AC188" s="95"/>
    </row>
    <row r="189" spans="1:29" ht="10.15" hidden="1" x14ac:dyDescent="0.2">
      <c r="A189" s="95"/>
      <c r="B189" s="71" t="str">
        <f t="shared" si="39"/>
        <v/>
      </c>
      <c r="C189" s="71" t="str">
        <f t="shared" si="39"/>
        <v/>
      </c>
      <c r="D189" s="71" t="str">
        <f t="shared" si="39"/>
        <v>low</v>
      </c>
      <c r="E189" s="72">
        <f t="shared" ref="E189:N189" si="43">IF(E40="","",LOG10(E40))</f>
        <v>2.3222192947339191</v>
      </c>
      <c r="F189" s="72">
        <f t="shared" si="43"/>
        <v>1.954242509439325</v>
      </c>
      <c r="G189" s="72">
        <f t="shared" si="43"/>
        <v>2.5051499783199058</v>
      </c>
      <c r="H189" s="72">
        <f t="shared" si="43"/>
        <v>2</v>
      </c>
      <c r="I189" s="72">
        <f t="shared" si="43"/>
        <v>2.1139433523068369</v>
      </c>
      <c r="J189" s="72">
        <f t="shared" si="43"/>
        <v>1.954242509439325</v>
      </c>
      <c r="K189" s="72">
        <f t="shared" si="43"/>
        <v>1.3979400086720377</v>
      </c>
      <c r="L189" s="72">
        <f t="shared" si="43"/>
        <v>1.7781512503836436</v>
      </c>
      <c r="M189" s="72">
        <f t="shared" si="43"/>
        <v>1.6989700043360187</v>
      </c>
      <c r="N189" s="72">
        <f t="shared" si="43"/>
        <v>1.8129133566428555</v>
      </c>
      <c r="O189" s="95"/>
      <c r="P189" s="71" t="str">
        <f t="shared" si="41"/>
        <v/>
      </c>
      <c r="Q189" s="71" t="str">
        <f t="shared" si="41"/>
        <v/>
      </c>
      <c r="R189" s="71" t="str">
        <f t="shared" si="41"/>
        <v>low</v>
      </c>
      <c r="S189" s="72">
        <f t="shared" ref="S189:AB189" si="44">IF(S40="","",LOG10(S40))</f>
        <v>1.954242509439325</v>
      </c>
      <c r="T189" s="72">
        <f t="shared" si="44"/>
        <v>1.954242509439325</v>
      </c>
      <c r="U189" s="72">
        <f t="shared" si="44"/>
        <v>2.0791812460476247</v>
      </c>
      <c r="V189" s="72">
        <f t="shared" si="44"/>
        <v>2</v>
      </c>
      <c r="W189" s="72">
        <f t="shared" si="44"/>
        <v>2.1139433523068369</v>
      </c>
      <c r="X189" s="72">
        <f t="shared" si="44"/>
        <v>0.95424250943932487</v>
      </c>
      <c r="Y189" s="72">
        <f t="shared" si="44"/>
        <v>0.47712125471966244</v>
      </c>
      <c r="Z189" s="72">
        <f t="shared" si="44"/>
        <v>0.77815125038364363</v>
      </c>
      <c r="AA189" s="72">
        <f t="shared" si="44"/>
        <v>0.69897000433601886</v>
      </c>
      <c r="AB189" s="72">
        <f t="shared" si="44"/>
        <v>0.84509804001425681</v>
      </c>
      <c r="AC189" s="95"/>
    </row>
    <row r="190" spans="1:29" ht="10.15" hidden="1" x14ac:dyDescent="0.2">
      <c r="A190" s="95"/>
      <c r="B190" s="71" t="str">
        <f t="shared" si="39"/>
        <v/>
      </c>
      <c r="C190" s="71" t="str">
        <f t="shared" si="39"/>
        <v/>
      </c>
      <c r="D190" s="71" t="str">
        <f t="shared" si="39"/>
        <v>intermediate</v>
      </c>
      <c r="E190" s="72">
        <f t="shared" ref="E190:N190" si="45">IF(E41="","",LOG10(E41))</f>
        <v>2.5440680443502757</v>
      </c>
      <c r="F190" s="72">
        <f t="shared" si="45"/>
        <v>2.6720978579357175</v>
      </c>
      <c r="G190" s="72">
        <f t="shared" si="45"/>
        <v>2.6989700043360187</v>
      </c>
      <c r="H190" s="72">
        <f t="shared" si="45"/>
        <v>2.6812412373755872</v>
      </c>
      <c r="I190" s="72">
        <f t="shared" si="45"/>
        <v>2.6901960800285138</v>
      </c>
      <c r="J190" s="72">
        <f t="shared" si="45"/>
        <v>3.2764618041732443</v>
      </c>
      <c r="K190" s="72">
        <f t="shared" si="45"/>
        <v>3.2576785748691846</v>
      </c>
      <c r="L190" s="72">
        <f t="shared" si="45"/>
        <v>3.1643528557844371</v>
      </c>
      <c r="M190" s="72">
        <f t="shared" si="45"/>
        <v>3.1818435879447726</v>
      </c>
      <c r="N190" s="72">
        <f t="shared" si="45"/>
        <v>3.1986570869544226</v>
      </c>
      <c r="O190" s="95"/>
      <c r="P190" s="71" t="str">
        <f t="shared" si="41"/>
        <v/>
      </c>
      <c r="Q190" s="71" t="str">
        <f t="shared" si="41"/>
        <v/>
      </c>
      <c r="R190" s="71" t="str">
        <f t="shared" si="41"/>
        <v>intermediate</v>
      </c>
      <c r="S190" s="72">
        <f t="shared" ref="S190:AB190" si="46">IF(S41="","",LOG10(S41))</f>
        <v>2.5440680443502757</v>
      </c>
      <c r="T190" s="72">
        <f t="shared" si="46"/>
        <v>2.6720978579357175</v>
      </c>
      <c r="U190" s="72">
        <f t="shared" si="46"/>
        <v>2.6989700043360187</v>
      </c>
      <c r="V190" s="72">
        <f t="shared" si="46"/>
        <v>2.6812412373755872</v>
      </c>
      <c r="W190" s="72">
        <f t="shared" si="46"/>
        <v>2.6901960800285138</v>
      </c>
      <c r="X190" s="72">
        <f t="shared" si="46"/>
        <v>1.9493900066449128</v>
      </c>
      <c r="Y190" s="72">
        <f t="shared" si="46"/>
        <v>1.9084850188786497</v>
      </c>
      <c r="Z190" s="72">
        <f t="shared" si="46"/>
        <v>1.6627578316815741</v>
      </c>
      <c r="AA190" s="72">
        <f t="shared" si="46"/>
        <v>1.7160033436347992</v>
      </c>
      <c r="AB190" s="72">
        <f t="shared" si="46"/>
        <v>1.7634279935629373</v>
      </c>
      <c r="AC190" s="95"/>
    </row>
    <row r="191" spans="1:29" ht="10.15" hidden="1" x14ac:dyDescent="0.2">
      <c r="A191" s="95"/>
      <c r="B191" s="71" t="str">
        <f t="shared" si="39"/>
        <v/>
      </c>
      <c r="C191" s="71" t="str">
        <f t="shared" si="39"/>
        <v/>
      </c>
      <c r="D191" s="71" t="str">
        <f t="shared" si="39"/>
        <v>intermediate</v>
      </c>
      <c r="E191" s="72">
        <f t="shared" ref="E191:N191" si="47">IF(E42="","",LOG10(E42))</f>
        <v>2.716003343634799</v>
      </c>
      <c r="F191" s="72">
        <f t="shared" si="47"/>
        <v>2.6127838567197355</v>
      </c>
      <c r="G191" s="72">
        <f t="shared" si="47"/>
        <v>2.8195439355418688</v>
      </c>
      <c r="H191" s="72">
        <f t="shared" si="47"/>
        <v>2.4913616938342726</v>
      </c>
      <c r="I191" s="72">
        <f t="shared" si="47"/>
        <v>2.7708520116421442</v>
      </c>
      <c r="J191" s="72">
        <f t="shared" si="47"/>
        <v>3.6334684555795866</v>
      </c>
      <c r="K191" s="72">
        <f t="shared" si="47"/>
        <v>3.7075701760979363</v>
      </c>
      <c r="L191" s="72">
        <f t="shared" si="47"/>
        <v>3.6812412373755872</v>
      </c>
      <c r="M191" s="72">
        <f t="shared" si="47"/>
        <v>3.716003343634799</v>
      </c>
      <c r="N191" s="72">
        <f t="shared" si="47"/>
        <v>3.7634279935629373</v>
      </c>
      <c r="O191" s="95"/>
      <c r="P191" s="71" t="str">
        <f t="shared" si="41"/>
        <v/>
      </c>
      <c r="Q191" s="71" t="str">
        <f t="shared" si="41"/>
        <v/>
      </c>
      <c r="R191" s="71" t="str">
        <f t="shared" si="41"/>
        <v>intermediate</v>
      </c>
      <c r="S191" s="72">
        <f t="shared" ref="S191:AB191" si="48">IF(S42="","",LOG10(S42))</f>
        <v>2.716003343634799</v>
      </c>
      <c r="T191" s="72">
        <f t="shared" si="48"/>
        <v>2.6127838567197355</v>
      </c>
      <c r="U191" s="72">
        <f t="shared" si="48"/>
        <v>2.6020599913279625</v>
      </c>
      <c r="V191" s="72">
        <f t="shared" si="48"/>
        <v>2.4913616938342726</v>
      </c>
      <c r="W191" s="72">
        <f t="shared" si="48"/>
        <v>2.7708520116421442</v>
      </c>
      <c r="X191" s="72">
        <f t="shared" si="48"/>
        <v>1.6334684555795864</v>
      </c>
      <c r="Y191" s="72">
        <f t="shared" si="48"/>
        <v>1.7075701760979363</v>
      </c>
      <c r="Z191" s="72">
        <f t="shared" si="48"/>
        <v>1.6812412373755872</v>
      </c>
      <c r="AA191" s="72">
        <f t="shared" si="48"/>
        <v>1.7160033436347992</v>
      </c>
      <c r="AB191" s="72">
        <f t="shared" si="48"/>
        <v>1.7634279935629373</v>
      </c>
      <c r="AC191" s="95"/>
    </row>
    <row r="192" spans="1:29" ht="10.15" hidden="1" x14ac:dyDescent="0.2">
      <c r="A192" s="95"/>
      <c r="B192" s="71" t="str">
        <f t="shared" si="39"/>
        <v/>
      </c>
      <c r="C192" s="71" t="str">
        <f t="shared" si="39"/>
        <v/>
      </c>
      <c r="D192" s="71" t="str">
        <f t="shared" si="39"/>
        <v>high</v>
      </c>
      <c r="E192" s="72">
        <f t="shared" ref="E192:N192" si="49">IF(E43="","",LOG10(E43))</f>
        <v>3.6532125137753435</v>
      </c>
      <c r="F192" s="72">
        <f t="shared" si="49"/>
        <v>3.6812412373755872</v>
      </c>
      <c r="G192" s="72">
        <f t="shared" si="49"/>
        <v>3.8976270912904414</v>
      </c>
      <c r="H192" s="72">
        <f t="shared" si="49"/>
        <v>3.5797835966168101</v>
      </c>
      <c r="I192" s="72">
        <f t="shared" si="49"/>
        <v>3.6127838567197355</v>
      </c>
      <c r="J192" s="72">
        <f t="shared" si="49"/>
        <v>4.9590413923210939</v>
      </c>
      <c r="K192" s="72">
        <f t="shared" si="49"/>
        <v>4.3802112417116064</v>
      </c>
      <c r="L192" s="72">
        <f t="shared" si="49"/>
        <v>4.568201724066995</v>
      </c>
      <c r="M192" s="72">
        <f t="shared" si="49"/>
        <v>4.5314789170422554</v>
      </c>
      <c r="N192" s="72">
        <f t="shared" si="49"/>
        <v>4.8920946026904808</v>
      </c>
      <c r="O192" s="95"/>
      <c r="P192" s="71" t="str">
        <f t="shared" si="41"/>
        <v/>
      </c>
      <c r="Q192" s="71" t="str">
        <f t="shared" si="41"/>
        <v/>
      </c>
      <c r="R192" s="71" t="str">
        <f t="shared" si="41"/>
        <v>high</v>
      </c>
      <c r="S192" s="72">
        <f t="shared" ref="S192:AB192" si="50">IF(S43="","",LOG10(S43))</f>
        <v>3.6532125137753435</v>
      </c>
      <c r="T192" s="72">
        <f t="shared" si="50"/>
        <v>3.6812412373755872</v>
      </c>
      <c r="U192" s="72">
        <f t="shared" si="50"/>
        <v>3.8976270912904414</v>
      </c>
      <c r="V192" s="72">
        <f t="shared" si="50"/>
        <v>3.5797835966168101</v>
      </c>
      <c r="W192" s="72">
        <f t="shared" si="50"/>
        <v>3.6127838567197355</v>
      </c>
      <c r="X192" s="72">
        <f t="shared" si="50"/>
        <v>3.9590413923210934</v>
      </c>
      <c r="Y192" s="72">
        <f t="shared" si="50"/>
        <v>3.3802112417116059</v>
      </c>
      <c r="Z192" s="72">
        <f t="shared" si="50"/>
        <v>3.568201724066995</v>
      </c>
      <c r="AA192" s="72">
        <f t="shared" si="50"/>
        <v>3.5314789170422549</v>
      </c>
      <c r="AB192" s="72">
        <f t="shared" si="50"/>
        <v>3.8920946026904804</v>
      </c>
      <c r="AC192" s="95"/>
    </row>
    <row r="193" spans="1:29" ht="10.15" hidden="1" x14ac:dyDescent="0.2">
      <c r="A193" s="95"/>
      <c r="B193" s="71" t="str">
        <f t="shared" si="39"/>
        <v/>
      </c>
      <c r="C193" s="71" t="str">
        <f t="shared" si="39"/>
        <v/>
      </c>
      <c r="D193" s="71" t="str">
        <f t="shared" si="39"/>
        <v>high</v>
      </c>
      <c r="E193" s="72">
        <f t="shared" ref="E193:N193" si="51">IF(E44="","",LOG10(E44))</f>
        <v>3.5563025007672873</v>
      </c>
      <c r="F193" s="72">
        <f t="shared" si="51"/>
        <v>3.8976270912904414</v>
      </c>
      <c r="G193" s="72">
        <f t="shared" si="51"/>
        <v>3.7403626894942437</v>
      </c>
      <c r="H193" s="72">
        <f t="shared" si="51"/>
        <v>3.7708520116421442</v>
      </c>
      <c r="I193" s="72">
        <f t="shared" si="51"/>
        <v>3.9395192526186187</v>
      </c>
      <c r="J193" s="72">
        <f t="shared" si="51"/>
        <v>4.8920946026904808</v>
      </c>
      <c r="K193" s="72">
        <f t="shared" si="51"/>
        <v>4.9590413923210939</v>
      </c>
      <c r="L193" s="72">
        <f t="shared" si="51"/>
        <v>4.7781512503836439</v>
      </c>
      <c r="M193" s="72">
        <f t="shared" si="51"/>
        <v>4.7853298350107671</v>
      </c>
      <c r="N193" s="72">
        <f t="shared" si="51"/>
        <v>4.7781512503836439</v>
      </c>
      <c r="O193" s="95"/>
      <c r="P193" s="71" t="str">
        <f t="shared" si="41"/>
        <v/>
      </c>
      <c r="Q193" s="71" t="str">
        <f t="shared" si="41"/>
        <v/>
      </c>
      <c r="R193" s="71" t="str">
        <f t="shared" si="41"/>
        <v>high</v>
      </c>
      <c r="S193" s="72">
        <f t="shared" ref="S193:AB193" si="52">IF(S44="","",LOG10(S44))</f>
        <v>3.5563025007672873</v>
      </c>
      <c r="T193" s="72">
        <f t="shared" si="52"/>
        <v>3.8976270912904414</v>
      </c>
      <c r="U193" s="72">
        <f t="shared" si="52"/>
        <v>3.7403626894942437</v>
      </c>
      <c r="V193" s="72">
        <f t="shared" si="52"/>
        <v>3.7708520116421442</v>
      </c>
      <c r="W193" s="72">
        <f t="shared" si="52"/>
        <v>3.9395192526186187</v>
      </c>
      <c r="X193" s="72">
        <f t="shared" si="52"/>
        <v>3.8920946026904804</v>
      </c>
      <c r="Y193" s="72">
        <f t="shared" si="52"/>
        <v>3.9590413923210934</v>
      </c>
      <c r="Z193" s="72">
        <f t="shared" si="52"/>
        <v>3.7781512503836434</v>
      </c>
      <c r="AA193" s="72">
        <f t="shared" si="52"/>
        <v>3.7853298350107671</v>
      </c>
      <c r="AB193" s="72">
        <f t="shared" si="52"/>
        <v>3.7781512503836434</v>
      </c>
      <c r="AC193" s="95"/>
    </row>
    <row r="194" spans="1:29" ht="10.15" hidden="1" x14ac:dyDescent="0.2">
      <c r="A194" s="95"/>
      <c r="B194" s="66"/>
      <c r="C194" s="66"/>
      <c r="D194" s="6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95"/>
    </row>
    <row r="195" spans="1:29" ht="10.15" hidden="1" x14ac:dyDescent="0.2"/>
    <row r="196" spans="1:29" ht="10.15" hidden="1" x14ac:dyDescent="0.2"/>
  </sheetData>
  <sheetProtection sheet="1" objects="1" scenarios="1"/>
  <mergeCells count="112">
    <mergeCell ref="B24:C24"/>
    <mergeCell ref="D24:E24"/>
    <mergeCell ref="B25:C25"/>
    <mergeCell ref="D25:E25"/>
    <mergeCell ref="B15:D15"/>
    <mergeCell ref="E15:I15"/>
    <mergeCell ref="B13:C13"/>
    <mergeCell ref="D13:E13"/>
    <mergeCell ref="B14:C14"/>
    <mergeCell ref="D14:E14"/>
    <mergeCell ref="J147:N147"/>
    <mergeCell ref="P145:Q145"/>
    <mergeCell ref="R145:S145"/>
    <mergeCell ref="P146:Q146"/>
    <mergeCell ref="R146:S146"/>
    <mergeCell ref="P147:R147"/>
    <mergeCell ref="S147:W147"/>
    <mergeCell ref="X147:AB147"/>
    <mergeCell ref="B145:C145"/>
    <mergeCell ref="D145:E145"/>
    <mergeCell ref="B146:C146"/>
    <mergeCell ref="D146:E146"/>
    <mergeCell ref="B147:D147"/>
    <mergeCell ref="E147:I147"/>
    <mergeCell ref="J160:N160"/>
    <mergeCell ref="P158:Q158"/>
    <mergeCell ref="R158:S158"/>
    <mergeCell ref="P159:Q159"/>
    <mergeCell ref="R159:S159"/>
    <mergeCell ref="P160:R160"/>
    <mergeCell ref="S160:W160"/>
    <mergeCell ref="X160:AB160"/>
    <mergeCell ref="B158:C158"/>
    <mergeCell ref="D158:E158"/>
    <mergeCell ref="B159:C159"/>
    <mergeCell ref="D159:E159"/>
    <mergeCell ref="B160:D160"/>
    <mergeCell ref="E160:I160"/>
    <mergeCell ref="J173:N173"/>
    <mergeCell ref="P171:Q171"/>
    <mergeCell ref="R171:S171"/>
    <mergeCell ref="P172:Q172"/>
    <mergeCell ref="R172:S172"/>
    <mergeCell ref="P173:R173"/>
    <mergeCell ref="S173:W173"/>
    <mergeCell ref="X173:AB173"/>
    <mergeCell ref="B171:C171"/>
    <mergeCell ref="D171:E171"/>
    <mergeCell ref="B172:C172"/>
    <mergeCell ref="D172:E172"/>
    <mergeCell ref="B173:D173"/>
    <mergeCell ref="E173:I173"/>
    <mergeCell ref="J186:N186"/>
    <mergeCell ref="P184:Q184"/>
    <mergeCell ref="R184:S184"/>
    <mergeCell ref="P185:Q185"/>
    <mergeCell ref="R185:S185"/>
    <mergeCell ref="P186:R186"/>
    <mergeCell ref="S186:W186"/>
    <mergeCell ref="X186:AB186"/>
    <mergeCell ref="B184:C184"/>
    <mergeCell ref="D184:E184"/>
    <mergeCell ref="B185:C185"/>
    <mergeCell ref="D185:E185"/>
    <mergeCell ref="B186:D186"/>
    <mergeCell ref="E186:I186"/>
    <mergeCell ref="J15:N15"/>
    <mergeCell ref="P13:Q13"/>
    <mergeCell ref="R13:S13"/>
    <mergeCell ref="P14:Q14"/>
    <mergeCell ref="R14:S14"/>
    <mergeCell ref="P15:R15"/>
    <mergeCell ref="S15:W15"/>
    <mergeCell ref="X15:AB15"/>
    <mergeCell ref="J4:N4"/>
    <mergeCell ref="P2:Q2"/>
    <mergeCell ref="R2:S2"/>
    <mergeCell ref="P3:Q3"/>
    <mergeCell ref="R3:S3"/>
    <mergeCell ref="P4:R4"/>
    <mergeCell ref="S4:W4"/>
    <mergeCell ref="X4:AB4"/>
    <mergeCell ref="B4:D4"/>
    <mergeCell ref="E4:I4"/>
    <mergeCell ref="B2:C2"/>
    <mergeCell ref="D2:E2"/>
    <mergeCell ref="B3:C3"/>
    <mergeCell ref="D3:E3"/>
    <mergeCell ref="P24:Q24"/>
    <mergeCell ref="R24:S24"/>
    <mergeCell ref="P25:Q25"/>
    <mergeCell ref="R25:S25"/>
    <mergeCell ref="P26:R26"/>
    <mergeCell ref="S26:W26"/>
    <mergeCell ref="X26:AB26"/>
    <mergeCell ref="B37:D37"/>
    <mergeCell ref="E37:I37"/>
    <mergeCell ref="B35:C35"/>
    <mergeCell ref="D35:E35"/>
    <mergeCell ref="B36:C36"/>
    <mergeCell ref="D36:E36"/>
    <mergeCell ref="B26:D26"/>
    <mergeCell ref="E26:I26"/>
    <mergeCell ref="J37:N37"/>
    <mergeCell ref="P35:Q35"/>
    <mergeCell ref="R35:S35"/>
    <mergeCell ref="P36:Q36"/>
    <mergeCell ref="R36:S36"/>
    <mergeCell ref="P37:R37"/>
    <mergeCell ref="S37:W37"/>
    <mergeCell ref="X37:AB37"/>
    <mergeCell ref="J26:N26"/>
  </mergeCells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-0.249977111117893"/>
  </sheetPr>
  <dimension ref="A1:AS306"/>
  <sheetViews>
    <sheetView tabSelected="1" topLeftCell="A115" zoomScale="70" zoomScaleNormal="70" workbookViewId="0">
      <selection activeCell="X90" sqref="X90"/>
    </sheetView>
  </sheetViews>
  <sheetFormatPr baseColWidth="10" defaultColWidth="13.85546875" defaultRowHeight="12.75" x14ac:dyDescent="0.25"/>
  <cols>
    <col min="1" max="1" width="4.7109375" style="1" customWidth="1"/>
    <col min="2" max="2" width="5.5703125" style="1" customWidth="1"/>
    <col min="3" max="3" width="16.140625" style="1" bestFit="1" customWidth="1"/>
    <col min="4" max="10" width="13.85546875" style="1" customWidth="1"/>
    <col min="11" max="11" width="6.140625" style="1" customWidth="1"/>
    <col min="12" max="12" width="13.85546875" style="1" customWidth="1"/>
    <col min="13" max="13" width="16.5703125" style="1" customWidth="1"/>
    <col min="14" max="14" width="14.85546875" style="1" customWidth="1"/>
    <col min="15" max="18" width="13.85546875" style="1" customWidth="1"/>
    <col min="19" max="19" width="13.5703125" style="1" customWidth="1"/>
    <col min="20" max="20" width="14.28515625" style="1" customWidth="1"/>
    <col min="21" max="21" width="13.85546875" style="1" customWidth="1"/>
    <col min="22" max="22" width="6.42578125" style="1" customWidth="1"/>
    <col min="23" max="23" width="5.7109375" style="1" customWidth="1"/>
    <col min="24" max="24" width="9.28515625" style="1" customWidth="1"/>
    <col min="25" max="29" width="11.140625" style="1" customWidth="1"/>
    <col min="30" max="49" width="13.85546875" style="1" customWidth="1"/>
    <col min="50" max="16384" width="13.85546875" style="1"/>
  </cols>
  <sheetData>
    <row r="1" spans="1:24" ht="13.9" thickBot="1" x14ac:dyDescent="0.35">
      <c r="A1" s="5"/>
    </row>
    <row r="2" spans="1:24" ht="14.45" thickBot="1" x14ac:dyDescent="0.35">
      <c r="B2" s="172" t="s">
        <v>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4"/>
    </row>
    <row r="5" spans="1:24" ht="30.75" customHeight="1" thickBot="1" x14ac:dyDescent="0.35">
      <c r="C5" s="171" t="s">
        <v>86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</row>
    <row r="6" spans="1:24" ht="23.25" customHeight="1" x14ac:dyDescent="0.3">
      <c r="C6" s="184" t="s">
        <v>52</v>
      </c>
      <c r="D6" s="185"/>
      <c r="E6" s="55">
        <v>0.8</v>
      </c>
    </row>
    <row r="7" spans="1:24" ht="23.25" customHeight="1" thickBot="1" x14ac:dyDescent="0.35">
      <c r="C7" s="186" t="s">
        <v>50</v>
      </c>
      <c r="D7" s="187"/>
      <c r="E7" s="56" t="s">
        <v>51</v>
      </c>
    </row>
    <row r="8" spans="1:24" ht="13.9" x14ac:dyDescent="0.3">
      <c r="C8" s="6"/>
      <c r="D8" s="6"/>
      <c r="E8" s="43"/>
    </row>
    <row r="9" spans="1:24" ht="13.9" thickBot="1" x14ac:dyDescent="0.35">
      <c r="C9" s="6"/>
      <c r="D9" s="6"/>
    </row>
    <row r="10" spans="1:24" ht="15.75" customHeight="1" thickBot="1" x14ac:dyDescent="0.35">
      <c r="B10" s="172" t="s">
        <v>40</v>
      </c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4"/>
      <c r="U10" s="92"/>
      <c r="V10" s="92"/>
      <c r="W10" s="6"/>
    </row>
    <row r="11" spans="1:24" ht="15" customHeight="1" x14ac:dyDescent="0.3">
      <c r="K11" s="6"/>
      <c r="L11" s="6"/>
      <c r="W11" s="6"/>
      <c r="X11" s="6"/>
    </row>
    <row r="12" spans="1:24" ht="27.75" customHeight="1" thickBot="1" x14ac:dyDescent="0.35">
      <c r="K12" s="6"/>
      <c r="L12" s="6"/>
      <c r="W12" s="6"/>
      <c r="X12" s="6"/>
    </row>
    <row r="13" spans="1:24" ht="26.25" customHeight="1" thickBot="1" x14ac:dyDescent="0.35">
      <c r="B13" s="2"/>
      <c r="C13" s="3"/>
      <c r="D13" s="3"/>
      <c r="E13" s="3"/>
      <c r="F13" s="3"/>
      <c r="G13" s="3"/>
      <c r="H13" s="3"/>
      <c r="I13" s="3"/>
      <c r="J13" s="4"/>
      <c r="K13" s="6"/>
      <c r="L13" s="2"/>
      <c r="M13" s="3"/>
      <c r="N13" s="3"/>
      <c r="O13" s="3"/>
      <c r="P13" s="3"/>
      <c r="Q13" s="3"/>
      <c r="R13" s="3"/>
      <c r="S13" s="3"/>
      <c r="T13" s="4"/>
      <c r="V13" s="6"/>
      <c r="W13" s="6"/>
    </row>
    <row r="14" spans="1:24" ht="13.15" x14ac:dyDescent="0.3">
      <c r="B14" s="5"/>
      <c r="C14" s="155" t="s">
        <v>24</v>
      </c>
      <c r="D14" s="156"/>
      <c r="E14" s="175" t="str">
        <f xml:space="preserve"> IF(ISBLANK(D194),"",D194)</f>
        <v>Category 1</v>
      </c>
      <c r="F14" s="176"/>
      <c r="I14" s="6"/>
      <c r="J14" s="7"/>
      <c r="K14" s="6"/>
      <c r="L14" s="5"/>
      <c r="M14" s="155" t="s">
        <v>24</v>
      </c>
      <c r="N14" s="156"/>
      <c r="O14" s="175" t="str">
        <f xml:space="preserve"> IF(ISBLANK(D208),"",D208)</f>
        <v>Category 2</v>
      </c>
      <c r="P14" s="176"/>
      <c r="S14" s="6"/>
      <c r="T14" s="7"/>
    </row>
    <row r="15" spans="1:24" ht="13.9" thickBot="1" x14ac:dyDescent="0.35">
      <c r="B15" s="5"/>
      <c r="C15" s="177" t="s">
        <v>25</v>
      </c>
      <c r="D15" s="178"/>
      <c r="E15" s="179" t="str">
        <f xml:space="preserve"> IF(ISBLANK(D195),"",D195)</f>
        <v>Type 1</v>
      </c>
      <c r="F15" s="180"/>
      <c r="I15" s="6"/>
      <c r="J15" s="7"/>
      <c r="K15" s="6"/>
      <c r="L15" s="5"/>
      <c r="M15" s="177" t="s">
        <v>25</v>
      </c>
      <c r="N15" s="178"/>
      <c r="O15" s="179" t="str">
        <f xml:space="preserve"> IF(ISBLANK(D209),"",D209)</f>
        <v>Type 2</v>
      </c>
      <c r="P15" s="180"/>
      <c r="S15" s="6"/>
      <c r="T15" s="7"/>
    </row>
    <row r="16" spans="1:24" ht="13.15" x14ac:dyDescent="0.3">
      <c r="B16" s="5"/>
      <c r="C16" s="6"/>
      <c r="D16" s="6"/>
      <c r="E16" s="6"/>
      <c r="F16" s="6"/>
      <c r="G16" s="6"/>
      <c r="H16" s="6"/>
      <c r="I16" s="6"/>
      <c r="J16" s="7"/>
      <c r="K16" s="6"/>
      <c r="L16" s="5"/>
      <c r="M16" s="6"/>
      <c r="N16" s="6"/>
      <c r="O16" s="6"/>
      <c r="P16" s="6"/>
      <c r="Q16" s="6"/>
      <c r="R16" s="6"/>
      <c r="S16" s="6"/>
      <c r="T16" s="7"/>
    </row>
    <row r="17" spans="2:23" ht="13.15" x14ac:dyDescent="0.3">
      <c r="B17" s="5"/>
      <c r="C17" s="6"/>
      <c r="D17" s="6"/>
      <c r="E17" s="6"/>
      <c r="F17" s="6"/>
      <c r="G17" s="6"/>
      <c r="H17" s="6"/>
      <c r="I17" s="6"/>
      <c r="J17" s="7"/>
      <c r="K17" s="6"/>
      <c r="L17" s="5"/>
      <c r="M17" s="6"/>
      <c r="N17" s="6"/>
      <c r="O17" s="6"/>
      <c r="P17" s="6"/>
      <c r="Q17" s="6"/>
      <c r="R17" s="6"/>
      <c r="S17" s="6"/>
      <c r="T17" s="7"/>
      <c r="V17" s="6"/>
      <c r="W17" s="6"/>
    </row>
    <row r="18" spans="2:23" ht="13.15" x14ac:dyDescent="0.3">
      <c r="B18" s="5"/>
      <c r="C18" s="6"/>
      <c r="D18" s="6"/>
      <c r="E18" s="6"/>
      <c r="F18" s="6"/>
      <c r="G18" s="6"/>
      <c r="H18" s="6"/>
      <c r="I18" s="6"/>
      <c r="J18" s="7"/>
      <c r="K18" s="6"/>
      <c r="L18" s="5"/>
      <c r="M18" s="6"/>
      <c r="N18" s="6"/>
      <c r="O18" s="6"/>
      <c r="P18" s="6"/>
      <c r="Q18" s="6"/>
      <c r="R18" s="6"/>
      <c r="S18" s="6"/>
      <c r="T18" s="7"/>
      <c r="V18" s="6"/>
      <c r="W18" s="6"/>
    </row>
    <row r="19" spans="2:23" ht="13.15" x14ac:dyDescent="0.3">
      <c r="B19" s="5"/>
      <c r="C19" s="6"/>
      <c r="D19" s="6"/>
      <c r="E19" s="6"/>
      <c r="F19" s="6"/>
      <c r="G19" s="6"/>
      <c r="H19" s="6"/>
      <c r="I19" s="6"/>
      <c r="J19" s="7"/>
      <c r="K19" s="6"/>
      <c r="L19" s="5"/>
      <c r="M19" s="6"/>
      <c r="N19" s="6"/>
      <c r="O19" s="6"/>
      <c r="P19" s="6"/>
      <c r="Q19" s="6"/>
      <c r="R19" s="6"/>
      <c r="S19" s="6"/>
      <c r="T19" s="7"/>
      <c r="V19" s="6"/>
      <c r="W19" s="6"/>
    </row>
    <row r="20" spans="2:23" ht="13.15" x14ac:dyDescent="0.3">
      <c r="B20" s="5"/>
      <c r="C20" s="6"/>
      <c r="D20" s="6"/>
      <c r="E20" s="6"/>
      <c r="F20" s="6"/>
      <c r="G20" s="6"/>
      <c r="H20" s="6"/>
      <c r="I20" s="6"/>
      <c r="J20" s="7"/>
      <c r="K20" s="6"/>
      <c r="L20" s="5"/>
      <c r="M20" s="6"/>
      <c r="N20" s="6"/>
      <c r="O20" s="6"/>
      <c r="P20" s="6"/>
      <c r="Q20" s="6"/>
      <c r="R20" s="6"/>
      <c r="S20" s="6"/>
      <c r="T20" s="7"/>
      <c r="V20" s="6"/>
      <c r="W20" s="6"/>
    </row>
    <row r="21" spans="2:23" ht="13.15" x14ac:dyDescent="0.3">
      <c r="B21" s="5"/>
      <c r="C21" s="6"/>
      <c r="D21" s="6"/>
      <c r="E21" s="6"/>
      <c r="F21" s="6"/>
      <c r="G21" s="6"/>
      <c r="H21" s="6"/>
      <c r="I21" s="6"/>
      <c r="J21" s="7"/>
      <c r="K21" s="6"/>
      <c r="L21" s="5"/>
      <c r="M21" s="6"/>
      <c r="N21" s="6"/>
      <c r="O21" s="6"/>
      <c r="P21" s="6"/>
      <c r="Q21" s="6"/>
      <c r="R21" s="6"/>
      <c r="S21" s="6"/>
      <c r="T21" s="7"/>
      <c r="V21" s="6"/>
      <c r="W21" s="6"/>
    </row>
    <row r="22" spans="2:23" ht="13.15" x14ac:dyDescent="0.3">
      <c r="B22" s="5"/>
      <c r="C22" s="6"/>
      <c r="D22" s="6"/>
      <c r="E22" s="6"/>
      <c r="F22" s="6"/>
      <c r="G22" s="6"/>
      <c r="H22" s="6"/>
      <c r="I22" s="6"/>
      <c r="J22" s="7"/>
      <c r="K22" s="6"/>
      <c r="L22" s="5"/>
      <c r="M22" s="6"/>
      <c r="N22" s="6"/>
      <c r="O22" s="6"/>
      <c r="P22" s="6"/>
      <c r="Q22" s="6"/>
      <c r="R22" s="6"/>
      <c r="S22" s="6"/>
      <c r="T22" s="7"/>
      <c r="V22" s="6"/>
      <c r="W22" s="6"/>
    </row>
    <row r="23" spans="2:23" ht="13.15" x14ac:dyDescent="0.3">
      <c r="B23" s="5"/>
      <c r="C23" s="6"/>
      <c r="D23" s="6"/>
      <c r="E23" s="6"/>
      <c r="F23" s="6"/>
      <c r="G23" s="6"/>
      <c r="H23" s="6"/>
      <c r="I23" s="6"/>
      <c r="J23" s="7"/>
      <c r="K23" s="6"/>
      <c r="L23" s="5"/>
      <c r="M23" s="6"/>
      <c r="N23" s="6"/>
      <c r="O23" s="6"/>
      <c r="P23" s="6"/>
      <c r="Q23" s="6"/>
      <c r="R23" s="6"/>
      <c r="S23" s="6"/>
      <c r="T23" s="7"/>
      <c r="V23" s="6"/>
      <c r="W23" s="6"/>
    </row>
    <row r="24" spans="2:23" ht="13.15" x14ac:dyDescent="0.3">
      <c r="B24" s="5"/>
      <c r="C24" s="6"/>
      <c r="D24" s="6"/>
      <c r="E24" s="6"/>
      <c r="F24" s="6"/>
      <c r="G24" s="6"/>
      <c r="H24" s="6"/>
      <c r="I24" s="6"/>
      <c r="J24" s="7"/>
      <c r="K24" s="6"/>
      <c r="L24" s="5"/>
      <c r="M24" s="6"/>
      <c r="N24" s="6"/>
      <c r="O24" s="6"/>
      <c r="P24" s="6"/>
      <c r="Q24" s="6"/>
      <c r="R24" s="6"/>
      <c r="S24" s="6"/>
      <c r="T24" s="7"/>
      <c r="V24" s="6"/>
      <c r="W24" s="6"/>
    </row>
    <row r="25" spans="2:23" ht="13.15" x14ac:dyDescent="0.3">
      <c r="B25" s="5"/>
      <c r="C25" s="6"/>
      <c r="D25" s="6"/>
      <c r="E25" s="6"/>
      <c r="F25" s="6"/>
      <c r="G25" s="6"/>
      <c r="H25" s="6"/>
      <c r="I25" s="6"/>
      <c r="J25" s="7"/>
      <c r="K25" s="6"/>
      <c r="L25" s="5"/>
      <c r="M25" s="6"/>
      <c r="N25" s="6"/>
      <c r="O25" s="6"/>
      <c r="P25" s="6"/>
      <c r="Q25" s="6"/>
      <c r="R25" s="6"/>
      <c r="S25" s="6"/>
      <c r="T25" s="7"/>
      <c r="V25" s="6"/>
      <c r="W25" s="6"/>
    </row>
    <row r="26" spans="2:23" ht="13.15" x14ac:dyDescent="0.3">
      <c r="B26" s="5"/>
      <c r="C26" s="6"/>
      <c r="D26" s="6"/>
      <c r="E26" s="6"/>
      <c r="F26" s="6"/>
      <c r="G26" s="6"/>
      <c r="H26" s="6"/>
      <c r="I26" s="6"/>
      <c r="J26" s="7"/>
      <c r="K26" s="90"/>
      <c r="M26" s="6"/>
      <c r="N26" s="6"/>
      <c r="O26" s="6"/>
      <c r="P26" s="6"/>
      <c r="Q26" s="6"/>
      <c r="R26" s="6"/>
      <c r="S26" s="6"/>
      <c r="T26" s="7"/>
      <c r="V26" s="6"/>
      <c r="W26" s="6"/>
    </row>
    <row r="27" spans="2:23" ht="13.15" x14ac:dyDescent="0.3">
      <c r="B27" s="5"/>
      <c r="C27" s="6"/>
      <c r="D27" s="6"/>
      <c r="E27" s="6"/>
      <c r="F27" s="6"/>
      <c r="G27" s="6"/>
      <c r="H27" s="6"/>
      <c r="I27" s="6"/>
      <c r="J27" s="7"/>
      <c r="K27" s="6"/>
      <c r="L27" s="5"/>
      <c r="M27" s="6"/>
      <c r="N27" s="6"/>
      <c r="O27" s="6"/>
      <c r="P27" s="6"/>
      <c r="Q27" s="6"/>
      <c r="R27" s="6"/>
      <c r="S27" s="6"/>
      <c r="T27" s="7"/>
      <c r="V27" s="6"/>
      <c r="W27" s="6"/>
    </row>
    <row r="28" spans="2:23" ht="13.15" x14ac:dyDescent="0.3">
      <c r="B28" s="5"/>
      <c r="C28" s="6"/>
      <c r="D28" s="6"/>
      <c r="E28" s="6"/>
      <c r="F28" s="6"/>
      <c r="G28" s="6"/>
      <c r="H28" s="6"/>
      <c r="I28" s="6"/>
      <c r="J28" s="7"/>
      <c r="K28" s="6"/>
      <c r="L28" s="5"/>
      <c r="M28" s="6"/>
      <c r="N28" s="6"/>
      <c r="O28" s="6"/>
      <c r="P28" s="6"/>
      <c r="Q28" s="6"/>
      <c r="R28" s="6"/>
      <c r="S28" s="6"/>
      <c r="T28" s="7"/>
      <c r="V28" s="6"/>
      <c r="W28" s="6"/>
    </row>
    <row r="29" spans="2:23" ht="13.15" x14ac:dyDescent="0.3">
      <c r="B29" s="5"/>
      <c r="C29" s="6"/>
      <c r="D29" s="6"/>
      <c r="E29" s="6"/>
      <c r="F29" s="6"/>
      <c r="G29" s="6"/>
      <c r="H29" s="6"/>
      <c r="I29" s="6"/>
      <c r="J29" s="7"/>
      <c r="K29" s="6"/>
      <c r="L29" s="5"/>
      <c r="M29" s="6"/>
      <c r="N29" s="6"/>
      <c r="O29" s="6"/>
      <c r="P29" s="6"/>
      <c r="Q29" s="6"/>
      <c r="R29" s="6"/>
      <c r="S29" s="6"/>
      <c r="T29" s="7"/>
      <c r="V29" s="6"/>
      <c r="W29" s="6"/>
    </row>
    <row r="30" spans="2:23" ht="13.15" x14ac:dyDescent="0.3">
      <c r="B30" s="5"/>
      <c r="C30" s="6"/>
      <c r="D30" s="6"/>
      <c r="E30" s="6"/>
      <c r="F30" s="6"/>
      <c r="G30" s="6"/>
      <c r="H30" s="6"/>
      <c r="I30" s="6"/>
      <c r="J30" s="7"/>
      <c r="K30" s="6"/>
      <c r="L30" s="5"/>
      <c r="M30" s="6"/>
      <c r="N30" s="6"/>
      <c r="O30" s="6"/>
      <c r="P30" s="6"/>
      <c r="Q30" s="6"/>
      <c r="R30" s="6"/>
      <c r="S30" s="6"/>
      <c r="T30" s="7"/>
      <c r="V30" s="6"/>
      <c r="W30" s="6"/>
    </row>
    <row r="31" spans="2:23" ht="13.15" x14ac:dyDescent="0.3">
      <c r="B31" s="5"/>
      <c r="C31" s="6"/>
      <c r="D31" s="6"/>
      <c r="E31" s="6"/>
      <c r="F31" s="6"/>
      <c r="G31" s="6"/>
      <c r="H31" s="6"/>
      <c r="I31" s="6"/>
      <c r="J31" s="7"/>
      <c r="K31" s="6"/>
      <c r="L31" s="5"/>
      <c r="M31" s="6"/>
      <c r="N31" s="6"/>
      <c r="O31" s="6"/>
      <c r="P31" s="6"/>
      <c r="Q31" s="6"/>
      <c r="R31" s="6"/>
      <c r="S31" s="6"/>
      <c r="T31" s="7"/>
      <c r="V31" s="6"/>
      <c r="W31" s="6"/>
    </row>
    <row r="32" spans="2:23" ht="13.15" x14ac:dyDescent="0.3">
      <c r="B32" s="5"/>
      <c r="C32" s="6"/>
      <c r="D32" s="6"/>
      <c r="E32" s="6"/>
      <c r="F32" s="6"/>
      <c r="G32" s="6"/>
      <c r="H32" s="6"/>
      <c r="I32" s="6"/>
      <c r="J32" s="7"/>
      <c r="K32" s="6"/>
      <c r="L32" s="5"/>
      <c r="M32" s="6"/>
      <c r="N32" s="6"/>
      <c r="O32" s="6"/>
      <c r="P32" s="6"/>
      <c r="Q32" s="6"/>
      <c r="R32" s="6"/>
      <c r="S32" s="6"/>
      <c r="T32" s="7"/>
      <c r="V32" s="6"/>
      <c r="W32" s="6"/>
    </row>
    <row r="33" spans="2:23" ht="13.15" x14ac:dyDescent="0.3">
      <c r="B33" s="5"/>
      <c r="C33" s="6"/>
      <c r="D33" s="6"/>
      <c r="E33" s="6"/>
      <c r="F33" s="6"/>
      <c r="G33" s="6"/>
      <c r="H33" s="6"/>
      <c r="I33" s="6"/>
      <c r="J33" s="7"/>
      <c r="K33" s="6"/>
      <c r="L33" s="5"/>
      <c r="M33" s="6"/>
      <c r="N33" s="6"/>
      <c r="O33" s="6"/>
      <c r="P33" s="6"/>
      <c r="Q33" s="6"/>
      <c r="R33" s="6"/>
      <c r="S33" s="6"/>
      <c r="T33" s="7"/>
      <c r="V33" s="6"/>
      <c r="W33" s="6"/>
    </row>
    <row r="34" spans="2:23" ht="13.15" x14ac:dyDescent="0.3">
      <c r="B34" s="5"/>
      <c r="C34" s="6"/>
      <c r="D34" s="6"/>
      <c r="E34" s="6"/>
      <c r="F34" s="6"/>
      <c r="G34" s="6"/>
      <c r="H34" s="6"/>
      <c r="I34" s="6"/>
      <c r="J34" s="7"/>
      <c r="K34" s="6"/>
      <c r="L34" s="5"/>
      <c r="M34" s="6"/>
      <c r="N34" s="6"/>
      <c r="O34" s="6"/>
      <c r="P34" s="6"/>
      <c r="Q34" s="6"/>
      <c r="R34" s="6"/>
      <c r="S34" s="6"/>
      <c r="T34" s="7"/>
      <c r="V34" s="6"/>
      <c r="W34" s="6"/>
    </row>
    <row r="35" spans="2:23" ht="13.15" x14ac:dyDescent="0.3">
      <c r="B35" s="5"/>
      <c r="C35" s="6"/>
      <c r="D35" s="6"/>
      <c r="E35" s="6"/>
      <c r="F35" s="6"/>
      <c r="G35" s="6"/>
      <c r="H35" s="6"/>
      <c r="I35" s="6"/>
      <c r="J35" s="7"/>
      <c r="K35" s="6"/>
      <c r="L35" s="5"/>
      <c r="M35" s="6"/>
      <c r="N35" s="6"/>
      <c r="O35" s="6"/>
      <c r="P35" s="6"/>
      <c r="Q35" s="6"/>
      <c r="R35" s="6"/>
      <c r="S35" s="6"/>
      <c r="T35" s="7"/>
      <c r="V35" s="6"/>
      <c r="W35" s="6"/>
    </row>
    <row r="36" spans="2:23" ht="13.15" x14ac:dyDescent="0.3">
      <c r="B36" s="5"/>
      <c r="C36" s="6"/>
      <c r="D36" s="6"/>
      <c r="E36" s="6"/>
      <c r="F36" s="6"/>
      <c r="G36" s="6"/>
      <c r="H36" s="6"/>
      <c r="I36" s="6"/>
      <c r="J36" s="7"/>
      <c r="K36" s="6"/>
      <c r="L36" s="5"/>
      <c r="M36" s="6"/>
      <c r="N36" s="6"/>
      <c r="O36" s="6"/>
      <c r="P36" s="6"/>
      <c r="Q36" s="6"/>
      <c r="R36" s="6"/>
      <c r="S36" s="6"/>
      <c r="T36" s="7"/>
      <c r="V36" s="6"/>
      <c r="W36" s="6"/>
    </row>
    <row r="37" spans="2:23" ht="13.15" x14ac:dyDescent="0.3">
      <c r="B37" s="5"/>
      <c r="C37" s="6"/>
      <c r="D37" s="6"/>
      <c r="E37" s="6"/>
      <c r="F37" s="6"/>
      <c r="G37" s="6"/>
      <c r="H37" s="6"/>
      <c r="I37" s="6"/>
      <c r="J37" s="7"/>
      <c r="K37" s="6"/>
      <c r="L37" s="5"/>
      <c r="M37" s="6"/>
      <c r="N37" s="6"/>
      <c r="O37" s="6"/>
      <c r="P37" s="6"/>
      <c r="Q37" s="6"/>
      <c r="R37" s="6"/>
      <c r="S37" s="6"/>
      <c r="T37" s="7"/>
      <c r="V37" s="6"/>
      <c r="W37" s="6"/>
    </row>
    <row r="38" spans="2:23" ht="13.9" thickBot="1" x14ac:dyDescent="0.35">
      <c r="B38" s="5"/>
      <c r="C38" s="6"/>
      <c r="D38" s="6"/>
      <c r="E38" s="6"/>
      <c r="F38" s="6"/>
      <c r="G38" s="6"/>
      <c r="H38" s="6"/>
      <c r="I38" s="6"/>
      <c r="J38" s="7"/>
      <c r="K38" s="6"/>
      <c r="L38" s="5"/>
      <c r="M38" s="6"/>
      <c r="N38" s="6"/>
      <c r="O38" s="6"/>
      <c r="P38" s="6"/>
      <c r="Q38" s="6"/>
      <c r="R38" s="6"/>
      <c r="S38" s="6"/>
      <c r="T38" s="7"/>
      <c r="V38" s="6"/>
      <c r="W38" s="6"/>
    </row>
    <row r="39" spans="2:23" ht="51" x14ac:dyDescent="0.25">
      <c r="B39" s="5"/>
      <c r="C39" s="49" t="s">
        <v>39</v>
      </c>
      <c r="D39" s="50" t="s">
        <v>48</v>
      </c>
      <c r="E39" s="50" t="s">
        <v>8</v>
      </c>
      <c r="F39" s="50" t="s">
        <v>35</v>
      </c>
      <c r="G39" s="50" t="s">
        <v>36</v>
      </c>
      <c r="H39" s="50" t="s">
        <v>38</v>
      </c>
      <c r="I39" s="36" t="s">
        <v>42</v>
      </c>
      <c r="J39" s="7"/>
      <c r="K39" s="6"/>
      <c r="L39" s="5"/>
      <c r="M39" s="44" t="s">
        <v>39</v>
      </c>
      <c r="N39" s="35" t="s">
        <v>49</v>
      </c>
      <c r="O39" s="35" t="s">
        <v>8</v>
      </c>
      <c r="P39" s="35" t="s">
        <v>35</v>
      </c>
      <c r="Q39" s="35" t="s">
        <v>36</v>
      </c>
      <c r="R39" s="35" t="s">
        <v>38</v>
      </c>
      <c r="S39" s="36" t="s">
        <v>42</v>
      </c>
      <c r="T39" s="7"/>
      <c r="V39" s="6"/>
      <c r="W39" s="6"/>
    </row>
    <row r="40" spans="2:23" ht="13.15" x14ac:dyDescent="0.3">
      <c r="B40" s="5"/>
      <c r="C40" s="37" t="str">
        <f>IF(ISBLANK(B198),"",B198)</f>
        <v/>
      </c>
      <c r="D40" s="20">
        <f t="shared" ref="D40:D45" si="0">AD198</f>
        <v>1.7403626894942439</v>
      </c>
      <c r="E40" s="33">
        <f t="shared" ref="E40:E45" si="1">AN198</f>
        <v>0.10473535052001304</v>
      </c>
      <c r="F40" s="33">
        <f t="shared" ref="F40:G45" si="2">AR198</f>
        <v>-9.3040169702031467E-2</v>
      </c>
      <c r="G40" s="33">
        <f t="shared" si="2"/>
        <v>0.30251087074205751</v>
      </c>
      <c r="H40" s="33" t="str">
        <f>IF(AND(F40="",G40=""),"",IF(AND(F40&gt;-0.5,G40&lt;=0.5),"YES","NO"))</f>
        <v>YES</v>
      </c>
      <c r="I40" s="38" t="str">
        <f t="shared" ref="I40:I45" si="3">IF(H40="","",IFERROR(IF(H40="YES","YES",IF(AND($F$48="NO",F40&gt;-$I$48,G40&lt;$I$48),"YES","NO")),""))</f>
        <v>YES</v>
      </c>
      <c r="J40" s="7"/>
      <c r="K40" s="6"/>
      <c r="L40" s="5"/>
      <c r="M40" s="37" t="str">
        <f t="shared" ref="M40:M45" si="4">IF(ISBLANK(B212),"",B212)</f>
        <v/>
      </c>
      <c r="N40" s="20">
        <f t="shared" ref="N40:N45" si="5">AD212</f>
        <v>1.7403626894942439</v>
      </c>
      <c r="O40" s="33">
        <f t="shared" ref="O40:O45" si="6">AN212</f>
        <v>0.10473535052001304</v>
      </c>
      <c r="P40" s="33">
        <f t="shared" ref="P40:Q45" si="7">AR212</f>
        <v>-0.12046889148465076</v>
      </c>
      <c r="Q40" s="33">
        <f t="shared" si="7"/>
        <v>0.32993959252467686</v>
      </c>
      <c r="R40" s="33" t="str">
        <f>IF(AND(P40="",Q40=""),"",IF(AND(P40&gt;-0.5,Q40&lt;=0.5),"YES","NO"))</f>
        <v>YES</v>
      </c>
      <c r="S40" s="38" t="str">
        <f>IF(R40="","",IFERROR(IF(R40="YES","YES",IF(AND($P$48="NO",P40&gt;-$S$48,Q40&lt;$S$48),"YES","NO")),""))</f>
        <v>YES</v>
      </c>
      <c r="T40" s="7"/>
      <c r="V40" s="6"/>
      <c r="W40" s="6"/>
    </row>
    <row r="41" spans="2:23" ht="13.15" x14ac:dyDescent="0.3">
      <c r="B41" s="5"/>
      <c r="C41" s="37" t="str">
        <f t="shared" ref="C41:C45" si="8">IF(ISBLANK(B199),"",B199)</f>
        <v/>
      </c>
      <c r="D41" s="20">
        <f t="shared" si="0"/>
        <v>1.954242509439325</v>
      </c>
      <c r="E41" s="33">
        <f t="shared" si="1"/>
        <v>-0.17609125905568135</v>
      </c>
      <c r="F41" s="33">
        <f t="shared" si="2"/>
        <v>-0.37386677927772582</v>
      </c>
      <c r="G41" s="33">
        <f t="shared" si="2"/>
        <v>2.1684261166363156E-2</v>
      </c>
      <c r="H41" s="33" t="str">
        <f>IF(AND(F41="",G41=""),"",IF(AND(F41&gt;-0.5,G41&lt;=0.5),"YES","NO"))</f>
        <v>YES</v>
      </c>
      <c r="I41" s="38" t="str">
        <f t="shared" si="3"/>
        <v>YES</v>
      </c>
      <c r="J41" s="7"/>
      <c r="K41" s="6"/>
      <c r="L41" s="5"/>
      <c r="M41" s="37" t="str">
        <f t="shared" si="4"/>
        <v/>
      </c>
      <c r="N41" s="20">
        <f t="shared" si="5"/>
        <v>2</v>
      </c>
      <c r="O41" s="33">
        <f t="shared" si="6"/>
        <v>-0.22184874961635637</v>
      </c>
      <c r="P41" s="33">
        <f t="shared" si="7"/>
        <v>-0.44705299162102019</v>
      </c>
      <c r="Q41" s="33">
        <f t="shared" si="7"/>
        <v>3.3554923883074295E-3</v>
      </c>
      <c r="R41" s="33" t="str">
        <f t="shared" ref="R41:R45" si="9">IF(AND(P41="",Q41=""),"",IF(AND(P41&gt;-0.5,Q41&lt;=0.5),"YES","NO"))</f>
        <v>YES</v>
      </c>
      <c r="S41" s="38" t="str">
        <f t="shared" ref="S41:S45" si="10">IF(R41="","",IFERROR(IF(R41="YES","YES",IF(AND($P$48="NO",P41&gt;-$S$48,Q41&lt;$S$48),"YES","NO")),""))</f>
        <v>YES</v>
      </c>
      <c r="T41" s="7"/>
      <c r="V41" s="6"/>
      <c r="W41" s="6"/>
    </row>
    <row r="42" spans="2:23" x14ac:dyDescent="0.25">
      <c r="B42" s="5"/>
      <c r="C42" s="37" t="str">
        <f t="shared" si="8"/>
        <v/>
      </c>
      <c r="D42" s="20">
        <f t="shared" si="0"/>
        <v>2.6812412373755872</v>
      </c>
      <c r="E42" s="33">
        <f t="shared" si="1"/>
        <v>8.2186756187350163E-2</v>
      </c>
      <c r="F42" s="33">
        <f t="shared" si="2"/>
        <v>-0.11558876403469434</v>
      </c>
      <c r="G42" s="33">
        <f t="shared" si="2"/>
        <v>0.27996227640939464</v>
      </c>
      <c r="H42" s="33" t="str">
        <f t="shared" ref="H42:H45" si="11">IF(AND(F42="",G42=""),"",IF(AND(F42&gt;-0.5,G42&lt;=0.5),"YES","NO"))</f>
        <v>YES</v>
      </c>
      <c r="I42" s="38" t="str">
        <f t="shared" si="3"/>
        <v>YES</v>
      </c>
      <c r="J42" s="7"/>
      <c r="K42" s="6"/>
      <c r="L42" s="5"/>
      <c r="M42" s="37" t="str">
        <f t="shared" si="4"/>
        <v/>
      </c>
      <c r="N42" s="20">
        <f t="shared" si="5"/>
        <v>2.6812412373755872</v>
      </c>
      <c r="O42" s="33">
        <f t="shared" si="6"/>
        <v>8.2186756187350163E-2</v>
      </c>
      <c r="P42" s="33">
        <f t="shared" si="7"/>
        <v>-0.14301748581731363</v>
      </c>
      <c r="Q42" s="33">
        <f t="shared" si="7"/>
        <v>0.30739099819201399</v>
      </c>
      <c r="R42" s="33" t="str">
        <f t="shared" si="9"/>
        <v>YES</v>
      </c>
      <c r="S42" s="38" t="str">
        <f t="shared" si="10"/>
        <v>YES</v>
      </c>
      <c r="T42" s="7"/>
      <c r="V42" s="6"/>
      <c r="W42" s="6"/>
    </row>
    <row r="43" spans="2:23" x14ac:dyDescent="0.25">
      <c r="B43" s="5"/>
      <c r="C43" s="37" t="str">
        <f t="shared" si="8"/>
        <v/>
      </c>
      <c r="D43" s="20">
        <f t="shared" si="0"/>
        <v>2.716003343634799</v>
      </c>
      <c r="E43" s="33">
        <f t="shared" si="1"/>
        <v>-8.4331675368627401E-3</v>
      </c>
      <c r="F43" s="33">
        <f t="shared" si="2"/>
        <v>-0.20620868775890724</v>
      </c>
      <c r="G43" s="33">
        <f t="shared" si="2"/>
        <v>0.18934235268518176</v>
      </c>
      <c r="H43" s="33" t="str">
        <f t="shared" si="11"/>
        <v>YES</v>
      </c>
      <c r="I43" s="38" t="str">
        <f t="shared" si="3"/>
        <v>YES</v>
      </c>
      <c r="J43" s="7"/>
      <c r="K43" s="6"/>
      <c r="L43" s="5"/>
      <c r="M43" s="37" t="str">
        <f t="shared" si="4"/>
        <v/>
      </c>
      <c r="N43" s="20">
        <f t="shared" si="5"/>
        <v>2.716003343634799</v>
      </c>
      <c r="O43" s="33">
        <f t="shared" si="6"/>
        <v>-8.4331675368627401E-3</v>
      </c>
      <c r="P43" s="33">
        <f t="shared" si="7"/>
        <v>-0.23363740954152654</v>
      </c>
      <c r="Q43" s="33">
        <f t="shared" si="7"/>
        <v>0.21677107446780106</v>
      </c>
      <c r="R43" s="33" t="str">
        <f t="shared" si="9"/>
        <v>YES</v>
      </c>
      <c r="S43" s="38" t="str">
        <f t="shared" si="10"/>
        <v>YES</v>
      </c>
      <c r="T43" s="7"/>
      <c r="V43" s="6"/>
      <c r="W43" s="6"/>
    </row>
    <row r="44" spans="2:23" x14ac:dyDescent="0.25">
      <c r="B44" s="5"/>
      <c r="C44" s="37" t="str">
        <f t="shared" si="8"/>
        <v/>
      </c>
      <c r="D44" s="20">
        <f t="shared" si="0"/>
        <v>3.6532125137753435</v>
      </c>
      <c r="E44" s="33">
        <f t="shared" si="1"/>
        <v>-8.5010789708348522E-2</v>
      </c>
      <c r="F44" s="33">
        <f t="shared" si="2"/>
        <v>-0.282786309930393</v>
      </c>
      <c r="G44" s="33">
        <f t="shared" si="2"/>
        <v>0.11276473051369598</v>
      </c>
      <c r="H44" s="33" t="str">
        <f t="shared" si="11"/>
        <v>YES</v>
      </c>
      <c r="I44" s="38" t="str">
        <f t="shared" si="3"/>
        <v>YES</v>
      </c>
      <c r="J44" s="7"/>
      <c r="K44" s="6"/>
      <c r="L44" s="5"/>
      <c r="M44" s="37" t="str">
        <f t="shared" si="4"/>
        <v/>
      </c>
      <c r="N44" s="20">
        <f t="shared" si="5"/>
        <v>3.6532125137753435</v>
      </c>
      <c r="O44" s="33">
        <f t="shared" si="6"/>
        <v>-8.5010789708348522E-2</v>
      </c>
      <c r="P44" s="33">
        <f t="shared" si="7"/>
        <v>-0.31021503171301235</v>
      </c>
      <c r="Q44" s="33">
        <f t="shared" si="7"/>
        <v>0.14019345229631527</v>
      </c>
      <c r="R44" s="33" t="str">
        <f t="shared" si="9"/>
        <v>YES</v>
      </c>
      <c r="S44" s="38" t="str">
        <f t="shared" si="10"/>
        <v>YES</v>
      </c>
      <c r="T44" s="7"/>
      <c r="V44" s="6"/>
      <c r="W44" s="6"/>
    </row>
    <row r="45" spans="2:23" ht="13.5" thickBot="1" x14ac:dyDescent="0.3">
      <c r="B45" s="5"/>
      <c r="C45" s="39" t="str">
        <f t="shared" si="8"/>
        <v/>
      </c>
      <c r="D45" s="26">
        <f t="shared" si="0"/>
        <v>3.7708520116421442</v>
      </c>
      <c r="E45" s="48">
        <f t="shared" si="1"/>
        <v>1.4477823368622911E-2</v>
      </c>
      <c r="F45" s="48">
        <f t="shared" si="2"/>
        <v>-0.18329769685342159</v>
      </c>
      <c r="G45" s="48">
        <f t="shared" si="2"/>
        <v>0.21225334359066741</v>
      </c>
      <c r="H45" s="48" t="str">
        <f t="shared" si="11"/>
        <v>YES</v>
      </c>
      <c r="I45" s="105" t="str">
        <f t="shared" si="3"/>
        <v>YES</v>
      </c>
      <c r="J45" s="7"/>
      <c r="K45" s="6"/>
      <c r="L45" s="5"/>
      <c r="M45" s="39" t="str">
        <f t="shared" si="4"/>
        <v/>
      </c>
      <c r="N45" s="26">
        <f t="shared" si="5"/>
        <v>3.7708520116421442</v>
      </c>
      <c r="O45" s="25">
        <f t="shared" si="6"/>
        <v>1.4477823368622911E-2</v>
      </c>
      <c r="P45" s="25">
        <f t="shared" si="7"/>
        <v>-0.21072641863604089</v>
      </c>
      <c r="Q45" s="25">
        <f t="shared" si="7"/>
        <v>0.23968206537328671</v>
      </c>
      <c r="R45" s="25" t="str">
        <f t="shared" si="9"/>
        <v>YES</v>
      </c>
      <c r="S45" s="105" t="str">
        <f t="shared" si="10"/>
        <v>YES</v>
      </c>
      <c r="T45" s="7"/>
      <c r="V45" s="6"/>
      <c r="W45" s="6"/>
    </row>
    <row r="46" spans="2:23" ht="13.5" thickBot="1" x14ac:dyDescent="0.3">
      <c r="B46" s="5"/>
      <c r="C46" s="11"/>
      <c r="D46" s="13"/>
      <c r="E46" s="13"/>
      <c r="F46" s="13"/>
      <c r="G46" s="13"/>
      <c r="H46" s="13"/>
      <c r="I46" s="13"/>
      <c r="J46" s="14"/>
      <c r="K46" s="6"/>
      <c r="L46" s="5"/>
      <c r="M46" s="11"/>
      <c r="N46" s="13"/>
      <c r="O46" s="13"/>
      <c r="P46" s="13"/>
      <c r="Q46" s="13"/>
      <c r="R46" s="13"/>
      <c r="S46" s="13"/>
      <c r="T46" s="14"/>
      <c r="V46" s="6"/>
      <c r="W46" s="6"/>
    </row>
    <row r="47" spans="2:23" ht="26.25" thickBot="1" x14ac:dyDescent="0.3">
      <c r="B47" s="5"/>
      <c r="C47" s="11"/>
      <c r="D47" s="40" t="s">
        <v>23</v>
      </c>
      <c r="E47" s="41" t="s">
        <v>34</v>
      </c>
      <c r="F47" s="167" t="s">
        <v>66</v>
      </c>
      <c r="G47" s="168"/>
      <c r="H47" s="155" t="s">
        <v>43</v>
      </c>
      <c r="I47" s="183"/>
      <c r="J47" s="14"/>
      <c r="K47" s="6"/>
      <c r="L47" s="5"/>
      <c r="M47" s="11"/>
      <c r="N47" s="40" t="s">
        <v>23</v>
      </c>
      <c r="O47" s="41" t="s">
        <v>34</v>
      </c>
      <c r="P47" s="167" t="s">
        <v>66</v>
      </c>
      <c r="Q47" s="168"/>
      <c r="R47" s="155" t="s">
        <v>43</v>
      </c>
      <c r="S47" s="183"/>
      <c r="T47" s="14"/>
      <c r="V47" s="6"/>
      <c r="W47" s="6"/>
    </row>
    <row r="48" spans="2:23" ht="15" thickBot="1" x14ac:dyDescent="0.3">
      <c r="B48" s="5"/>
      <c r="C48" s="42" t="s">
        <v>37</v>
      </c>
      <c r="D48" s="25">
        <f>AG198</f>
        <v>0.13300000000000001</v>
      </c>
      <c r="E48" s="25">
        <f>AK198</f>
        <v>0.13700000000000001</v>
      </c>
      <c r="F48" s="169" t="str">
        <f>IF(D48="","",IF(D48&lt;=0.125,"YES","NO"))</f>
        <v>NO</v>
      </c>
      <c r="G48" s="170"/>
      <c r="H48" s="91" t="s">
        <v>60</v>
      </c>
      <c r="I48" s="75">
        <f>IF(D48="","",E205)</f>
        <v>0.5</v>
      </c>
      <c r="J48" s="14"/>
      <c r="K48" s="6"/>
      <c r="L48" s="5"/>
      <c r="M48" s="42" t="s">
        <v>37</v>
      </c>
      <c r="N48" s="25">
        <f>AG212</f>
        <v>0.14799999999999999</v>
      </c>
      <c r="O48" s="25">
        <f>AK212</f>
        <v>0.156</v>
      </c>
      <c r="P48" s="169" t="str">
        <f>IF(N48="","",IF(N48&lt;=0.125,"YES","NO"))</f>
        <v>NO</v>
      </c>
      <c r="Q48" s="170"/>
      <c r="R48" s="91" t="s">
        <v>60</v>
      </c>
      <c r="S48" s="75">
        <f>IF(N48="","",E219)</f>
        <v>0.5</v>
      </c>
      <c r="T48" s="14"/>
      <c r="V48" s="6"/>
      <c r="W48" s="6"/>
    </row>
    <row r="49" spans="2:23" ht="13.5" thickBot="1" x14ac:dyDescent="0.3">
      <c r="B49" s="9"/>
      <c r="C49" s="10"/>
      <c r="D49" s="10"/>
      <c r="E49" s="10"/>
      <c r="F49" s="10"/>
      <c r="G49" s="16"/>
      <c r="H49" s="10"/>
      <c r="I49" s="10"/>
      <c r="J49" s="17"/>
      <c r="K49" s="6"/>
      <c r="L49" s="9"/>
      <c r="M49" s="10"/>
      <c r="N49" s="10"/>
      <c r="O49" s="10"/>
      <c r="P49" s="10"/>
      <c r="Q49" s="16"/>
      <c r="R49" s="10"/>
      <c r="S49" s="10"/>
      <c r="T49" s="17"/>
      <c r="V49" s="6"/>
      <c r="W49" s="6"/>
    </row>
    <row r="50" spans="2:23" x14ac:dyDescent="0.25">
      <c r="G50" s="18"/>
      <c r="J50" s="18"/>
      <c r="K50" s="6"/>
      <c r="V50" s="6"/>
      <c r="W50" s="6"/>
    </row>
    <row r="51" spans="2:23" ht="13.5" thickBot="1" x14ac:dyDescent="0.3">
      <c r="G51" s="18"/>
      <c r="J51" s="18"/>
      <c r="K51" s="6"/>
      <c r="V51" s="6"/>
      <c r="W51" s="6"/>
    </row>
    <row r="52" spans="2:23" ht="13.5" thickBot="1" x14ac:dyDescent="0.3">
      <c r="B52" s="2"/>
      <c r="C52" s="3"/>
      <c r="D52" s="3"/>
      <c r="E52" s="3"/>
      <c r="F52" s="3"/>
      <c r="G52" s="3"/>
      <c r="H52" s="3"/>
      <c r="I52" s="3"/>
      <c r="J52" s="4"/>
      <c r="K52" s="6"/>
      <c r="L52" s="2"/>
      <c r="M52" s="3"/>
      <c r="N52" s="3"/>
      <c r="O52" s="3"/>
      <c r="P52" s="3"/>
      <c r="Q52" s="3"/>
      <c r="R52" s="3"/>
      <c r="S52" s="3"/>
      <c r="T52" s="4"/>
      <c r="V52" s="6"/>
      <c r="W52" s="6"/>
    </row>
    <row r="53" spans="2:23" x14ac:dyDescent="0.25">
      <c r="B53" s="5"/>
      <c r="C53" s="155" t="s">
        <v>24</v>
      </c>
      <c r="D53" s="156"/>
      <c r="E53" s="175" t="str">
        <f xml:space="preserve"> IF(ISBLANK(D222),"",D222)</f>
        <v>Category 3</v>
      </c>
      <c r="F53" s="176"/>
      <c r="I53" s="6"/>
      <c r="J53" s="7"/>
      <c r="K53" s="6"/>
      <c r="L53" s="5"/>
      <c r="M53" s="155" t="s">
        <v>24</v>
      </c>
      <c r="N53" s="156"/>
      <c r="O53" s="175" t="str">
        <f xml:space="preserve"> IF(ISBLANK(D236),"",D236)</f>
        <v>Category 4</v>
      </c>
      <c r="P53" s="176"/>
      <c r="Q53" s="74"/>
      <c r="S53" s="6"/>
      <c r="T53" s="7"/>
      <c r="V53" s="6"/>
      <c r="W53" s="6"/>
    </row>
    <row r="54" spans="2:23" ht="13.5" thickBot="1" x14ac:dyDescent="0.3">
      <c r="B54" s="5"/>
      <c r="C54" s="177" t="s">
        <v>25</v>
      </c>
      <c r="D54" s="178"/>
      <c r="E54" s="179" t="str">
        <f xml:space="preserve"> IF(ISBLANK(D223),"",D223)</f>
        <v>Type 3</v>
      </c>
      <c r="F54" s="180"/>
      <c r="I54" s="6"/>
      <c r="J54" s="7"/>
      <c r="K54" s="6"/>
      <c r="L54" s="5"/>
      <c r="M54" s="177" t="s">
        <v>25</v>
      </c>
      <c r="N54" s="178"/>
      <c r="O54" s="179" t="str">
        <f xml:space="preserve"> IF(ISBLANK(D237),"",D237)</f>
        <v>Type 4</v>
      </c>
      <c r="P54" s="180"/>
      <c r="S54" s="6"/>
      <c r="T54" s="7"/>
      <c r="V54" s="6"/>
      <c r="W54" s="6"/>
    </row>
    <row r="55" spans="2:23" x14ac:dyDescent="0.25">
      <c r="B55" s="5"/>
      <c r="C55" s="6"/>
      <c r="D55" s="6"/>
      <c r="E55" s="6"/>
      <c r="F55" s="6"/>
      <c r="G55" s="6"/>
      <c r="H55" s="6"/>
      <c r="I55" s="6"/>
      <c r="J55" s="7"/>
      <c r="K55" s="6"/>
      <c r="L55" s="5"/>
      <c r="M55" s="6"/>
      <c r="N55" s="6"/>
      <c r="O55" s="6"/>
      <c r="P55" s="6"/>
      <c r="Q55" s="6"/>
      <c r="R55" s="6"/>
      <c r="S55" s="6"/>
      <c r="T55" s="7"/>
      <c r="V55" s="6"/>
      <c r="W55" s="6"/>
    </row>
    <row r="56" spans="2:23" x14ac:dyDescent="0.25">
      <c r="B56" s="5"/>
      <c r="C56" s="6"/>
      <c r="D56" s="6"/>
      <c r="E56" s="6"/>
      <c r="F56" s="6"/>
      <c r="G56" s="6"/>
      <c r="H56" s="6"/>
      <c r="I56" s="6"/>
      <c r="J56" s="7"/>
      <c r="K56" s="6"/>
      <c r="L56" s="5"/>
      <c r="M56" s="6"/>
      <c r="N56" s="6"/>
      <c r="O56" s="6"/>
      <c r="P56" s="6"/>
      <c r="Q56" s="6"/>
      <c r="R56" s="6"/>
      <c r="S56" s="6"/>
      <c r="T56" s="7"/>
      <c r="V56" s="6"/>
      <c r="W56" s="6"/>
    </row>
    <row r="57" spans="2:23" x14ac:dyDescent="0.25">
      <c r="B57" s="5"/>
      <c r="C57" s="6"/>
      <c r="D57" s="6"/>
      <c r="E57" s="6"/>
      <c r="F57" s="6"/>
      <c r="G57" s="6"/>
      <c r="H57" s="6"/>
      <c r="I57" s="6"/>
      <c r="J57" s="7"/>
      <c r="K57" s="6"/>
      <c r="L57" s="5"/>
      <c r="M57" s="6"/>
      <c r="N57" s="6"/>
      <c r="O57" s="6"/>
      <c r="P57" s="6"/>
      <c r="Q57" s="6"/>
      <c r="R57" s="6"/>
      <c r="S57" s="6"/>
      <c r="T57" s="7"/>
      <c r="V57" s="6"/>
      <c r="W57" s="6"/>
    </row>
    <row r="58" spans="2:23" x14ac:dyDescent="0.25">
      <c r="B58" s="5"/>
      <c r="C58" s="6"/>
      <c r="D58" s="6"/>
      <c r="E58" s="6"/>
      <c r="F58" s="6"/>
      <c r="G58" s="6"/>
      <c r="H58" s="6"/>
      <c r="I58" s="6"/>
      <c r="J58" s="7"/>
      <c r="K58" s="6"/>
      <c r="L58" s="5"/>
      <c r="M58" s="6"/>
      <c r="N58" s="6"/>
      <c r="O58" s="6"/>
      <c r="P58" s="6"/>
      <c r="Q58" s="6"/>
      <c r="R58" s="6"/>
      <c r="S58" s="6"/>
      <c r="T58" s="7"/>
      <c r="V58" s="6"/>
      <c r="W58" s="6"/>
    </row>
    <row r="59" spans="2:23" x14ac:dyDescent="0.25">
      <c r="B59" s="5"/>
      <c r="C59" s="6"/>
      <c r="D59" s="6"/>
      <c r="E59" s="6"/>
      <c r="F59" s="6"/>
      <c r="G59" s="6"/>
      <c r="H59" s="6"/>
      <c r="I59" s="6"/>
      <c r="J59" s="7"/>
      <c r="K59" s="6"/>
      <c r="L59" s="5"/>
      <c r="M59" s="6"/>
      <c r="N59" s="6"/>
      <c r="O59" s="6"/>
      <c r="P59" s="6"/>
      <c r="Q59" s="6"/>
      <c r="R59" s="6"/>
      <c r="S59" s="6"/>
      <c r="T59" s="7"/>
      <c r="V59" s="6"/>
      <c r="W59" s="6"/>
    </row>
    <row r="60" spans="2:23" x14ac:dyDescent="0.25">
      <c r="B60" s="5"/>
      <c r="C60" s="6"/>
      <c r="D60" s="6"/>
      <c r="E60" s="6"/>
      <c r="F60" s="6"/>
      <c r="G60" s="6"/>
      <c r="H60" s="6"/>
      <c r="I60" s="6"/>
      <c r="J60" s="7"/>
      <c r="K60" s="6"/>
      <c r="L60" s="5"/>
      <c r="M60" s="6"/>
      <c r="N60" s="6"/>
      <c r="O60" s="6"/>
      <c r="P60" s="6"/>
      <c r="Q60" s="6"/>
      <c r="R60" s="6"/>
      <c r="S60" s="6"/>
      <c r="T60" s="7"/>
      <c r="V60" s="6"/>
      <c r="W60" s="6"/>
    </row>
    <row r="61" spans="2:23" x14ac:dyDescent="0.25">
      <c r="B61" s="5"/>
      <c r="C61" s="6"/>
      <c r="D61" s="6"/>
      <c r="E61" s="6"/>
      <c r="F61" s="6"/>
      <c r="G61" s="6"/>
      <c r="H61" s="6"/>
      <c r="I61" s="6"/>
      <c r="J61" s="7"/>
      <c r="K61" s="6"/>
      <c r="L61" s="5"/>
      <c r="M61" s="6"/>
      <c r="N61" s="6"/>
      <c r="O61" s="6"/>
      <c r="P61" s="6"/>
      <c r="Q61" s="6"/>
      <c r="R61" s="6"/>
      <c r="S61" s="6"/>
      <c r="T61" s="7"/>
      <c r="V61" s="6"/>
      <c r="W61" s="6"/>
    </row>
    <row r="62" spans="2:23" x14ac:dyDescent="0.25">
      <c r="B62" s="5"/>
      <c r="C62" s="6"/>
      <c r="D62" s="6"/>
      <c r="E62" s="6"/>
      <c r="F62" s="6"/>
      <c r="G62" s="6"/>
      <c r="H62" s="6"/>
      <c r="I62" s="6"/>
      <c r="J62" s="7"/>
      <c r="K62" s="6"/>
      <c r="L62" s="5"/>
      <c r="M62" s="6"/>
      <c r="N62" s="6"/>
      <c r="O62" s="6"/>
      <c r="P62" s="6"/>
      <c r="Q62" s="6"/>
      <c r="R62" s="6"/>
      <c r="S62" s="6"/>
      <c r="T62" s="7"/>
      <c r="V62" s="6"/>
      <c r="W62" s="6"/>
    </row>
    <row r="63" spans="2:23" x14ac:dyDescent="0.25">
      <c r="B63" s="5"/>
      <c r="C63" s="6"/>
      <c r="D63" s="6"/>
      <c r="E63" s="6"/>
      <c r="F63" s="6"/>
      <c r="G63" s="6"/>
      <c r="H63" s="6"/>
      <c r="I63" s="6"/>
      <c r="J63" s="7"/>
      <c r="K63" s="6"/>
      <c r="L63" s="5"/>
      <c r="M63" s="6"/>
      <c r="N63" s="6"/>
      <c r="O63" s="6"/>
      <c r="P63" s="6"/>
      <c r="Q63" s="6"/>
      <c r="R63" s="6"/>
      <c r="S63" s="6"/>
      <c r="T63" s="7"/>
      <c r="V63" s="6"/>
      <c r="W63" s="6"/>
    </row>
    <row r="64" spans="2:23" x14ac:dyDescent="0.25">
      <c r="B64" s="5"/>
      <c r="C64" s="6"/>
      <c r="D64" s="6"/>
      <c r="E64" s="6"/>
      <c r="F64" s="6"/>
      <c r="G64" s="6"/>
      <c r="H64" s="6"/>
      <c r="I64" s="6"/>
      <c r="J64" s="7"/>
      <c r="K64" s="6"/>
      <c r="L64" s="5"/>
      <c r="M64" s="6"/>
      <c r="N64" s="6"/>
      <c r="O64" s="6"/>
      <c r="P64" s="6"/>
      <c r="Q64" s="6"/>
      <c r="R64" s="6"/>
      <c r="S64" s="6"/>
      <c r="T64" s="7"/>
      <c r="V64" s="6"/>
      <c r="W64" s="6"/>
    </row>
    <row r="65" spans="2:23" x14ac:dyDescent="0.25">
      <c r="B65" s="5"/>
      <c r="C65" s="6"/>
      <c r="D65" s="6"/>
      <c r="E65" s="6"/>
      <c r="F65" s="6"/>
      <c r="G65" s="6"/>
      <c r="H65" s="6"/>
      <c r="I65" s="6"/>
      <c r="J65" s="7"/>
      <c r="K65" s="6"/>
      <c r="L65" s="5"/>
      <c r="M65" s="6"/>
      <c r="N65" s="6"/>
      <c r="O65" s="6"/>
      <c r="P65" s="6"/>
      <c r="Q65" s="6"/>
      <c r="R65" s="6"/>
      <c r="S65" s="6"/>
      <c r="T65" s="7"/>
      <c r="V65" s="6"/>
      <c r="W65" s="6"/>
    </row>
    <row r="66" spans="2:23" x14ac:dyDescent="0.25">
      <c r="B66" s="5"/>
      <c r="C66" s="6"/>
      <c r="D66" s="6"/>
      <c r="E66" s="6"/>
      <c r="F66" s="6"/>
      <c r="G66" s="6"/>
      <c r="H66" s="6"/>
      <c r="I66" s="6"/>
      <c r="J66" s="7"/>
      <c r="K66" s="6"/>
      <c r="L66" s="5"/>
      <c r="M66" s="6"/>
      <c r="N66" s="6"/>
      <c r="O66" s="6"/>
      <c r="P66" s="6"/>
      <c r="Q66" s="6"/>
      <c r="R66" s="6"/>
      <c r="S66" s="6"/>
      <c r="T66" s="7"/>
      <c r="V66" s="6"/>
      <c r="W66" s="6"/>
    </row>
    <row r="67" spans="2:23" x14ac:dyDescent="0.25">
      <c r="B67" s="5"/>
      <c r="C67" s="6"/>
      <c r="D67" s="6"/>
      <c r="E67" s="6"/>
      <c r="F67" s="6"/>
      <c r="G67" s="6"/>
      <c r="H67" s="6"/>
      <c r="I67" s="6"/>
      <c r="J67" s="7"/>
      <c r="K67" s="6"/>
      <c r="L67" s="5"/>
      <c r="M67" s="6"/>
      <c r="N67" s="6"/>
      <c r="O67" s="6"/>
      <c r="P67" s="6"/>
      <c r="Q67" s="6"/>
      <c r="R67" s="6"/>
      <c r="S67" s="6"/>
      <c r="T67" s="7"/>
      <c r="V67" s="6"/>
      <c r="W67" s="6"/>
    </row>
    <row r="68" spans="2:23" x14ac:dyDescent="0.25">
      <c r="B68" s="5"/>
      <c r="C68" s="6"/>
      <c r="D68" s="6"/>
      <c r="E68" s="6"/>
      <c r="F68" s="6"/>
      <c r="G68" s="6"/>
      <c r="H68" s="6"/>
      <c r="I68" s="6"/>
      <c r="J68" s="7"/>
      <c r="K68" s="6"/>
      <c r="L68" s="5"/>
      <c r="M68" s="6"/>
      <c r="N68" s="6"/>
      <c r="O68" s="6"/>
      <c r="P68" s="6"/>
      <c r="Q68" s="6"/>
      <c r="R68" s="6"/>
      <c r="S68" s="6"/>
      <c r="T68" s="7"/>
      <c r="V68" s="6"/>
      <c r="W68" s="6"/>
    </row>
    <row r="69" spans="2:23" x14ac:dyDescent="0.25">
      <c r="B69" s="5"/>
      <c r="C69" s="6"/>
      <c r="D69" s="6"/>
      <c r="E69" s="6"/>
      <c r="F69" s="6"/>
      <c r="G69" s="6"/>
      <c r="H69" s="6"/>
      <c r="I69" s="6"/>
      <c r="J69" s="7"/>
      <c r="K69" s="6"/>
      <c r="L69" s="5"/>
      <c r="M69" s="6"/>
      <c r="N69" s="6"/>
      <c r="O69" s="6"/>
      <c r="P69" s="6"/>
      <c r="Q69" s="6"/>
      <c r="R69" s="6"/>
      <c r="S69" s="6"/>
      <c r="T69" s="7"/>
      <c r="V69" s="6"/>
      <c r="W69" s="6"/>
    </row>
    <row r="70" spans="2:23" x14ac:dyDescent="0.25">
      <c r="B70" s="5"/>
      <c r="C70" s="6"/>
      <c r="D70" s="6"/>
      <c r="E70" s="6"/>
      <c r="F70" s="6"/>
      <c r="G70" s="6"/>
      <c r="H70" s="6"/>
      <c r="I70" s="6"/>
      <c r="J70" s="7"/>
      <c r="K70" s="6"/>
      <c r="L70" s="5"/>
      <c r="M70" s="6"/>
      <c r="N70" s="6"/>
      <c r="O70" s="6"/>
      <c r="P70" s="6"/>
      <c r="Q70" s="6"/>
      <c r="R70" s="6"/>
      <c r="S70" s="6"/>
      <c r="T70" s="7"/>
      <c r="V70" s="6"/>
      <c r="W70" s="6"/>
    </row>
    <row r="71" spans="2:23" x14ac:dyDescent="0.25">
      <c r="B71" s="5"/>
      <c r="C71" s="6"/>
      <c r="D71" s="6"/>
      <c r="E71" s="6"/>
      <c r="F71" s="6"/>
      <c r="G71" s="6"/>
      <c r="H71" s="6"/>
      <c r="I71" s="6"/>
      <c r="J71" s="7"/>
      <c r="K71" s="6"/>
      <c r="L71" s="5"/>
      <c r="M71" s="6"/>
      <c r="N71" s="6"/>
      <c r="O71" s="6"/>
      <c r="P71" s="6"/>
      <c r="Q71" s="6"/>
      <c r="R71" s="6"/>
      <c r="S71" s="6"/>
      <c r="T71" s="7"/>
      <c r="V71" s="6"/>
      <c r="W71" s="6"/>
    </row>
    <row r="72" spans="2:23" x14ac:dyDescent="0.25">
      <c r="B72" s="5"/>
      <c r="C72" s="6"/>
      <c r="D72" s="6"/>
      <c r="E72" s="6"/>
      <c r="F72" s="6"/>
      <c r="G72" s="6"/>
      <c r="H72" s="6"/>
      <c r="I72" s="6"/>
      <c r="J72" s="7"/>
      <c r="K72" s="6"/>
      <c r="L72" s="5"/>
      <c r="M72" s="6"/>
      <c r="N72" s="6"/>
      <c r="O72" s="6"/>
      <c r="P72" s="6"/>
      <c r="Q72" s="6"/>
      <c r="R72" s="6"/>
      <c r="S72" s="6"/>
      <c r="T72" s="7"/>
      <c r="V72" s="6"/>
      <c r="W72" s="6"/>
    </row>
    <row r="73" spans="2:23" x14ac:dyDescent="0.25">
      <c r="B73" s="5"/>
      <c r="C73" s="6"/>
      <c r="D73" s="6"/>
      <c r="E73" s="6"/>
      <c r="F73" s="6"/>
      <c r="G73" s="6"/>
      <c r="H73" s="6"/>
      <c r="I73" s="6"/>
      <c r="J73" s="7"/>
      <c r="K73" s="6"/>
      <c r="L73" s="5"/>
      <c r="M73" s="6"/>
      <c r="N73" s="6"/>
      <c r="O73" s="6"/>
      <c r="P73" s="6"/>
      <c r="Q73" s="6"/>
      <c r="R73" s="6"/>
      <c r="S73" s="6"/>
      <c r="T73" s="7"/>
      <c r="V73" s="6"/>
      <c r="W73" s="6"/>
    </row>
    <row r="74" spans="2:23" x14ac:dyDescent="0.25">
      <c r="B74" s="5"/>
      <c r="C74" s="6"/>
      <c r="D74" s="6"/>
      <c r="E74" s="6"/>
      <c r="F74" s="6"/>
      <c r="G74" s="6"/>
      <c r="H74" s="6"/>
      <c r="I74" s="6"/>
      <c r="J74" s="7"/>
      <c r="K74" s="6"/>
      <c r="L74" s="5"/>
      <c r="M74" s="6"/>
      <c r="N74" s="6"/>
      <c r="O74" s="6"/>
      <c r="P74" s="6"/>
      <c r="Q74" s="6"/>
      <c r="R74" s="6"/>
      <c r="S74" s="6"/>
      <c r="T74" s="7"/>
      <c r="V74" s="6"/>
      <c r="W74" s="6"/>
    </row>
    <row r="75" spans="2:23" x14ac:dyDescent="0.25">
      <c r="B75" s="5"/>
      <c r="C75" s="6"/>
      <c r="D75" s="6"/>
      <c r="E75" s="6"/>
      <c r="F75" s="6"/>
      <c r="G75" s="6"/>
      <c r="H75" s="6"/>
      <c r="I75" s="6"/>
      <c r="J75" s="7"/>
      <c r="K75" s="6"/>
      <c r="L75" s="5"/>
      <c r="M75" s="6"/>
      <c r="N75" s="6"/>
      <c r="O75" s="6"/>
      <c r="P75" s="6"/>
      <c r="Q75" s="6"/>
      <c r="R75" s="6"/>
      <c r="S75" s="6"/>
      <c r="T75" s="7"/>
      <c r="V75" s="6"/>
      <c r="W75" s="6"/>
    </row>
    <row r="76" spans="2:23" x14ac:dyDescent="0.25">
      <c r="B76" s="5"/>
      <c r="C76" s="6"/>
      <c r="D76" s="6"/>
      <c r="E76" s="6"/>
      <c r="F76" s="6"/>
      <c r="G76" s="6"/>
      <c r="H76" s="6"/>
      <c r="I76" s="6"/>
      <c r="J76" s="7"/>
      <c r="K76" s="6"/>
      <c r="L76" s="5"/>
      <c r="M76" s="6"/>
      <c r="N76" s="6"/>
      <c r="O76" s="6"/>
      <c r="P76" s="6"/>
      <c r="Q76" s="6"/>
      <c r="R76" s="6"/>
      <c r="S76" s="6"/>
      <c r="T76" s="7"/>
      <c r="V76" s="6"/>
      <c r="W76" s="6"/>
    </row>
    <row r="77" spans="2:23" ht="13.5" thickBot="1" x14ac:dyDescent="0.3">
      <c r="B77" s="5"/>
      <c r="C77" s="6"/>
      <c r="D77" s="6"/>
      <c r="E77" s="6"/>
      <c r="F77" s="6"/>
      <c r="G77" s="6"/>
      <c r="H77" s="6"/>
      <c r="I77" s="6"/>
      <c r="J77" s="7"/>
      <c r="K77" s="6"/>
      <c r="L77" s="5"/>
      <c r="M77" s="6"/>
      <c r="N77" s="6"/>
      <c r="O77" s="6"/>
      <c r="P77" s="6"/>
      <c r="Q77" s="6"/>
      <c r="R77" s="6"/>
      <c r="S77" s="6"/>
      <c r="T77" s="7"/>
      <c r="V77" s="6"/>
      <c r="W77" s="6"/>
    </row>
    <row r="78" spans="2:23" ht="51" x14ac:dyDescent="0.25">
      <c r="B78" s="5"/>
      <c r="C78" s="44" t="s">
        <v>39</v>
      </c>
      <c r="D78" s="58" t="s">
        <v>49</v>
      </c>
      <c r="E78" s="35" t="s">
        <v>8</v>
      </c>
      <c r="F78" s="35" t="s">
        <v>35</v>
      </c>
      <c r="G78" s="35" t="s">
        <v>36</v>
      </c>
      <c r="H78" s="35" t="s">
        <v>38</v>
      </c>
      <c r="I78" s="36" t="s">
        <v>42</v>
      </c>
      <c r="J78" s="7"/>
      <c r="K78" s="6"/>
      <c r="L78" s="5"/>
      <c r="M78" s="44" t="s">
        <v>39</v>
      </c>
      <c r="N78" s="58" t="s">
        <v>49</v>
      </c>
      <c r="O78" s="35" t="s">
        <v>8</v>
      </c>
      <c r="P78" s="35" t="s">
        <v>35</v>
      </c>
      <c r="Q78" s="35" t="s">
        <v>36</v>
      </c>
      <c r="R78" s="35" t="s">
        <v>38</v>
      </c>
      <c r="S78" s="36" t="s">
        <v>42</v>
      </c>
      <c r="T78" s="7"/>
      <c r="V78" s="6"/>
      <c r="W78" s="6"/>
    </row>
    <row r="79" spans="2:23" x14ac:dyDescent="0.25">
      <c r="B79" s="5"/>
      <c r="C79" s="37" t="str">
        <f>IF(ISBLANK(B226),"",B226)</f>
        <v/>
      </c>
      <c r="D79" s="20">
        <f t="shared" ref="D79:D84" si="12">AD226</f>
        <v>1.7403626894942439</v>
      </c>
      <c r="E79" s="33">
        <f t="shared" ref="E79:E84" si="13">AN226</f>
        <v>0.10473535052001304</v>
      </c>
      <c r="F79" s="33">
        <f t="shared" ref="F79:G84" si="14">AR226</f>
        <v>-0.12046889148465076</v>
      </c>
      <c r="G79" s="33">
        <f t="shared" si="14"/>
        <v>0.32993959252467686</v>
      </c>
      <c r="H79" s="33" t="str">
        <f t="shared" ref="H79:H84" si="15">IF(AND(F79="",G79=""),"",IF(AND(F79&gt;-0.5,G79&lt;=0.5),"YES","NO"))</f>
        <v>YES</v>
      </c>
      <c r="I79" s="38" t="str">
        <f>IF(H79="","",IFERROR(IF(H79="YES","YES",IF(AND($F$87="NO",F79&gt;-$I$87,G79&lt;$I$87),"YES","NO")),""))</f>
        <v>YES</v>
      </c>
      <c r="J79" s="7"/>
      <c r="K79" s="6"/>
      <c r="L79" s="5"/>
      <c r="M79" s="37" t="str">
        <f t="shared" ref="M79:M84" si="16">IF(ISBLANK(B240),"",B240)</f>
        <v/>
      </c>
      <c r="N79" s="20">
        <f t="shared" ref="N79:N84" si="17">AD240</f>
        <v>1.7403626894942439</v>
      </c>
      <c r="O79" s="33">
        <f t="shared" ref="O79:O84" si="18">AN240</f>
        <v>0.10473535052001304</v>
      </c>
      <c r="P79" s="33">
        <f t="shared" ref="P79:Q84" si="19">AR240</f>
        <v>-0.32979334719411391</v>
      </c>
      <c r="Q79" s="33">
        <f t="shared" si="19"/>
        <v>0.53926404823413998</v>
      </c>
      <c r="R79" s="33" t="str">
        <f t="shared" ref="R79:R84" si="20">IF(AND(P79="",Q79=""),"",IF(AND(P79&gt;-0.5,Q79&lt;=0.5),"YES","NO"))</f>
        <v>NO</v>
      </c>
      <c r="S79" s="38" t="str">
        <f>IF(R79="","",IFERROR(IF(R79="YES","YES",IF(AND($P$87="NO",P79&gt;-$S$87,Q79&lt;$S$87),"YES","NO")),""))</f>
        <v>YES</v>
      </c>
      <c r="T79" s="7"/>
      <c r="V79" s="6"/>
      <c r="W79" s="6"/>
    </row>
    <row r="80" spans="2:23" x14ac:dyDescent="0.25">
      <c r="B80" s="5"/>
      <c r="C80" s="37" t="str">
        <f t="shared" ref="C80:C84" si="21">IF(ISBLANK(B227),"",B227)</f>
        <v/>
      </c>
      <c r="D80" s="20">
        <f t="shared" si="12"/>
        <v>2.1139433523068369</v>
      </c>
      <c r="E80" s="33">
        <f t="shared" si="13"/>
        <v>-0.33579210192319331</v>
      </c>
      <c r="F80" s="33">
        <f t="shared" si="14"/>
        <v>-0.56099634392785713</v>
      </c>
      <c r="G80" s="33">
        <f t="shared" si="14"/>
        <v>-0.11058785991852951</v>
      </c>
      <c r="H80" s="33" t="str">
        <f t="shared" si="15"/>
        <v>NO</v>
      </c>
      <c r="I80" s="38" t="str">
        <f t="shared" ref="I80:I84" si="22">IF(H80="","",IFERROR(IF(H80="YES","YES",IF(AND($F$87="NO",F80&gt;-$I$87,G80&lt;$I$87),"YES","NO")),""))</f>
        <v>YES</v>
      </c>
      <c r="J80" s="7"/>
      <c r="K80" s="6"/>
      <c r="L80" s="5"/>
      <c r="M80" s="37" t="str">
        <f t="shared" si="16"/>
        <v/>
      </c>
      <c r="N80" s="20">
        <f t="shared" si="17"/>
        <v>2.1139433523068369</v>
      </c>
      <c r="O80" s="33">
        <f t="shared" si="18"/>
        <v>-0.30102999566398148</v>
      </c>
      <c r="P80" s="33">
        <f t="shared" si="19"/>
        <v>-0.73555869337810842</v>
      </c>
      <c r="Q80" s="33">
        <f t="shared" si="19"/>
        <v>0.13349870205014547</v>
      </c>
      <c r="R80" s="33" t="str">
        <f t="shared" si="20"/>
        <v>NO</v>
      </c>
      <c r="S80" s="38" t="str">
        <f t="shared" ref="S80:S84" si="23">IF(R80="","",IFERROR(IF(R80="YES","YES",IF(AND($P$87="NO",P80&gt;-$S$87,Q80&lt;$S$87),"YES","NO")),""))</f>
        <v>NO</v>
      </c>
      <c r="T80" s="7"/>
      <c r="V80" s="6"/>
      <c r="W80" s="6"/>
    </row>
    <row r="81" spans="2:23" x14ac:dyDescent="0.25">
      <c r="B81" s="5"/>
      <c r="C81" s="37" t="str">
        <f t="shared" si="21"/>
        <v/>
      </c>
      <c r="D81" s="20">
        <f t="shared" si="12"/>
        <v>2.6812412373755872</v>
      </c>
      <c r="E81" s="33">
        <f t="shared" si="13"/>
        <v>8.2186756187350163E-2</v>
      </c>
      <c r="F81" s="33">
        <f t="shared" si="14"/>
        <v>-0.14301748581731363</v>
      </c>
      <c r="G81" s="33">
        <f t="shared" si="14"/>
        <v>0.30739099819201399</v>
      </c>
      <c r="H81" s="33" t="str">
        <f t="shared" si="15"/>
        <v>YES</v>
      </c>
      <c r="I81" s="38" t="str">
        <f t="shared" si="22"/>
        <v>YES</v>
      </c>
      <c r="J81" s="7"/>
      <c r="K81" s="6"/>
      <c r="L81" s="5"/>
      <c r="M81" s="37" t="str">
        <f t="shared" si="16"/>
        <v/>
      </c>
      <c r="N81" s="20">
        <f t="shared" si="17"/>
        <v>2.6812412373755872</v>
      </c>
      <c r="O81" s="33">
        <f t="shared" si="18"/>
        <v>8.2186756187350163E-2</v>
      </c>
      <c r="P81" s="33">
        <f t="shared" si="19"/>
        <v>-0.35234194152677678</v>
      </c>
      <c r="Q81" s="33">
        <f t="shared" si="19"/>
        <v>0.51671545390147711</v>
      </c>
      <c r="R81" s="33" t="str">
        <f t="shared" si="20"/>
        <v>NO</v>
      </c>
      <c r="S81" s="38" t="str">
        <f t="shared" si="23"/>
        <v>YES</v>
      </c>
      <c r="T81" s="7"/>
      <c r="V81" s="6"/>
      <c r="W81" s="6"/>
    </row>
    <row r="82" spans="2:23" x14ac:dyDescent="0.25">
      <c r="B82" s="5"/>
      <c r="C82" s="37" t="str">
        <f t="shared" si="21"/>
        <v/>
      </c>
      <c r="D82" s="20">
        <f t="shared" si="12"/>
        <v>2.716003343634799</v>
      </c>
      <c r="E82" s="33">
        <f t="shared" si="13"/>
        <v>-8.4331675368627401E-3</v>
      </c>
      <c r="F82" s="33">
        <f t="shared" si="14"/>
        <v>-0.23363740954152654</v>
      </c>
      <c r="G82" s="33">
        <f t="shared" si="14"/>
        <v>0.21677107446780106</v>
      </c>
      <c r="H82" s="33" t="str">
        <f t="shared" si="15"/>
        <v>YES</v>
      </c>
      <c r="I82" s="38" t="str">
        <f t="shared" si="22"/>
        <v>YES</v>
      </c>
      <c r="J82" s="7"/>
      <c r="K82" s="6"/>
      <c r="L82" s="5"/>
      <c r="M82" s="37" t="str">
        <f t="shared" si="16"/>
        <v/>
      </c>
      <c r="N82" s="20">
        <f t="shared" si="17"/>
        <v>2.716003343634799</v>
      </c>
      <c r="O82" s="33">
        <f t="shared" si="18"/>
        <v>-8.4331675368627401E-3</v>
      </c>
      <c r="P82" s="33">
        <f t="shared" si="19"/>
        <v>-0.44296186525098968</v>
      </c>
      <c r="Q82" s="33">
        <f t="shared" si="19"/>
        <v>0.4260955301772642</v>
      </c>
      <c r="R82" s="33" t="str">
        <f t="shared" si="20"/>
        <v>YES</v>
      </c>
      <c r="S82" s="38" t="str">
        <f t="shared" si="23"/>
        <v>YES</v>
      </c>
      <c r="T82" s="7"/>
      <c r="V82" s="6"/>
      <c r="W82" s="6"/>
    </row>
    <row r="83" spans="2:23" x14ac:dyDescent="0.25">
      <c r="B83" s="5"/>
      <c r="C83" s="37" t="str">
        <f t="shared" si="21"/>
        <v/>
      </c>
      <c r="D83" s="20">
        <f t="shared" si="12"/>
        <v>3.6532125137753435</v>
      </c>
      <c r="E83" s="33">
        <f t="shared" si="13"/>
        <v>-8.5010789708348522E-2</v>
      </c>
      <c r="F83" s="33">
        <f t="shared" si="14"/>
        <v>-0.31021503171301235</v>
      </c>
      <c r="G83" s="33">
        <f t="shared" si="14"/>
        <v>0.14019345229631527</v>
      </c>
      <c r="H83" s="33" t="str">
        <f t="shared" si="15"/>
        <v>YES</v>
      </c>
      <c r="I83" s="38" t="str">
        <f t="shared" si="22"/>
        <v>YES</v>
      </c>
      <c r="J83" s="7"/>
      <c r="K83" s="6"/>
      <c r="L83" s="5"/>
      <c r="M83" s="37" t="str">
        <f t="shared" si="16"/>
        <v/>
      </c>
      <c r="N83" s="20">
        <f t="shared" si="17"/>
        <v>3.6532125137753435</v>
      </c>
      <c r="O83" s="33">
        <f t="shared" si="18"/>
        <v>-8.5010789708348522E-2</v>
      </c>
      <c r="P83" s="33">
        <f t="shared" si="19"/>
        <v>-0.51953948742247547</v>
      </c>
      <c r="Q83" s="33">
        <f t="shared" si="19"/>
        <v>0.34951790800577842</v>
      </c>
      <c r="R83" s="33" t="str">
        <f t="shared" si="20"/>
        <v>NO</v>
      </c>
      <c r="S83" s="38" t="str">
        <f t="shared" si="23"/>
        <v>YES</v>
      </c>
      <c r="T83" s="7"/>
      <c r="V83" s="6"/>
      <c r="W83" s="6"/>
    </row>
    <row r="84" spans="2:23" ht="13.5" thickBot="1" x14ac:dyDescent="0.3">
      <c r="B84" s="5"/>
      <c r="C84" s="39" t="str">
        <f t="shared" si="21"/>
        <v/>
      </c>
      <c r="D84" s="26">
        <f t="shared" si="12"/>
        <v>3.7708520116421442</v>
      </c>
      <c r="E84" s="25">
        <f t="shared" si="13"/>
        <v>1.4477823368622911E-2</v>
      </c>
      <c r="F84" s="25">
        <f t="shared" si="14"/>
        <v>-0.21072641863604089</v>
      </c>
      <c r="G84" s="25">
        <f t="shared" si="14"/>
        <v>0.23968206537328671</v>
      </c>
      <c r="H84" s="25" t="str">
        <f t="shared" si="15"/>
        <v>YES</v>
      </c>
      <c r="I84" s="105" t="str">
        <f t="shared" si="22"/>
        <v>YES</v>
      </c>
      <c r="J84" s="7"/>
      <c r="K84" s="6"/>
      <c r="L84" s="5"/>
      <c r="M84" s="39" t="str">
        <f t="shared" si="16"/>
        <v/>
      </c>
      <c r="N84" s="26">
        <f t="shared" si="17"/>
        <v>3.7708520116421442</v>
      </c>
      <c r="O84" s="25">
        <f t="shared" si="18"/>
        <v>1.4477823368622911E-2</v>
      </c>
      <c r="P84" s="25">
        <f t="shared" si="19"/>
        <v>-0.42005087434550403</v>
      </c>
      <c r="Q84" s="25">
        <f t="shared" si="19"/>
        <v>0.44900652108274985</v>
      </c>
      <c r="R84" s="25" t="str">
        <f t="shared" si="20"/>
        <v>YES</v>
      </c>
      <c r="S84" s="105" t="str">
        <f t="shared" si="23"/>
        <v>YES</v>
      </c>
      <c r="T84" s="7"/>
      <c r="V84" s="6"/>
      <c r="W84" s="6"/>
    </row>
    <row r="85" spans="2:23" ht="13.5" thickBot="1" x14ac:dyDescent="0.3">
      <c r="B85" s="5"/>
      <c r="C85" s="11"/>
      <c r="D85" s="13"/>
      <c r="E85" s="13"/>
      <c r="F85" s="13"/>
      <c r="G85" s="13"/>
      <c r="H85" s="13"/>
      <c r="I85" s="13"/>
      <c r="J85" s="14"/>
      <c r="K85" s="6"/>
      <c r="L85" s="5"/>
      <c r="M85" s="11"/>
      <c r="N85" s="13"/>
      <c r="O85" s="13"/>
      <c r="P85" s="13"/>
      <c r="Q85" s="13"/>
      <c r="R85" s="13"/>
      <c r="S85" s="13"/>
      <c r="T85" s="14"/>
      <c r="V85" s="6"/>
      <c r="W85" s="6"/>
    </row>
    <row r="86" spans="2:23" ht="26.25" thickBot="1" x14ac:dyDescent="0.3">
      <c r="B86" s="5"/>
      <c r="C86" s="11"/>
      <c r="D86" s="40" t="s">
        <v>23</v>
      </c>
      <c r="E86" s="41" t="s">
        <v>34</v>
      </c>
      <c r="F86" s="167" t="s">
        <v>66</v>
      </c>
      <c r="G86" s="168"/>
      <c r="H86" s="155" t="s">
        <v>43</v>
      </c>
      <c r="I86" s="183"/>
      <c r="J86" s="14"/>
      <c r="K86" s="6"/>
      <c r="L86" s="5"/>
      <c r="M86" s="11"/>
      <c r="N86" s="40" t="s">
        <v>23</v>
      </c>
      <c r="O86" s="41" t="s">
        <v>34</v>
      </c>
      <c r="P86" s="167" t="s">
        <v>66</v>
      </c>
      <c r="Q86" s="168"/>
      <c r="R86" s="155" t="s">
        <v>43</v>
      </c>
      <c r="S86" s="183"/>
      <c r="T86" s="14"/>
      <c r="V86" s="6"/>
      <c r="W86" s="6"/>
    </row>
    <row r="87" spans="2:23" ht="15" thickBot="1" x14ac:dyDescent="0.3">
      <c r="B87" s="5"/>
      <c r="C87" s="42" t="s">
        <v>37</v>
      </c>
      <c r="D87" s="25">
        <f>AG226</f>
        <v>0.184</v>
      </c>
      <c r="E87" s="25">
        <f>AK226</f>
        <v>0.156</v>
      </c>
      <c r="F87" s="169" t="str">
        <f>IF(D87="","",IF(D87&lt;=0.125,"YES","NO"))</f>
        <v>NO</v>
      </c>
      <c r="G87" s="170"/>
      <c r="H87" s="91" t="s">
        <v>60</v>
      </c>
      <c r="I87" s="75">
        <f>IF(D87="","",E233)</f>
        <v>0.73599999999999999</v>
      </c>
      <c r="J87" s="14"/>
      <c r="K87" s="6"/>
      <c r="L87" s="5"/>
      <c r="M87" s="42" t="s">
        <v>37</v>
      </c>
      <c r="N87" s="25">
        <f>AG240</f>
        <v>0.15</v>
      </c>
      <c r="O87" s="25">
        <f>AK240</f>
        <v>0.30099999999999999</v>
      </c>
      <c r="P87" s="169" t="str">
        <f>IF(N87="","",IF(N87&lt;=0.125,"YES","NO"))</f>
        <v>NO</v>
      </c>
      <c r="Q87" s="170"/>
      <c r="R87" s="91" t="s">
        <v>60</v>
      </c>
      <c r="S87" s="75">
        <f>IF(N87="","",E247)</f>
        <v>0.6</v>
      </c>
      <c r="T87" s="14"/>
      <c r="V87" s="6"/>
      <c r="W87" s="6"/>
    </row>
    <row r="88" spans="2:23" ht="13.5" thickBot="1" x14ac:dyDescent="0.3">
      <c r="B88" s="9"/>
      <c r="C88" s="10"/>
      <c r="D88" s="10"/>
      <c r="E88" s="10"/>
      <c r="F88" s="10"/>
      <c r="G88" s="16"/>
      <c r="H88" s="10"/>
      <c r="I88" s="10"/>
      <c r="J88" s="17"/>
      <c r="K88" s="6"/>
      <c r="L88" s="9"/>
      <c r="M88" s="10"/>
      <c r="N88" s="10"/>
      <c r="O88" s="10"/>
      <c r="P88" s="10"/>
      <c r="Q88" s="16"/>
      <c r="R88" s="10"/>
      <c r="S88" s="10"/>
      <c r="T88" s="17"/>
      <c r="V88" s="6"/>
      <c r="W88" s="6"/>
    </row>
    <row r="89" spans="2:23" x14ac:dyDescent="0.25">
      <c r="G89" s="18"/>
      <c r="J89" s="18"/>
      <c r="K89" s="6"/>
      <c r="V89" s="6"/>
      <c r="W89" s="6"/>
    </row>
    <row r="90" spans="2:23" ht="13.5" thickBot="1" x14ac:dyDescent="0.3">
      <c r="G90" s="18"/>
      <c r="J90" s="18"/>
      <c r="K90" s="6"/>
      <c r="V90" s="6"/>
      <c r="W90" s="6"/>
    </row>
    <row r="91" spans="2:23" ht="13.5" thickBot="1" x14ac:dyDescent="0.3">
      <c r="B91" s="2"/>
      <c r="C91" s="3"/>
      <c r="D91" s="3"/>
      <c r="E91" s="3"/>
      <c r="F91" s="3"/>
      <c r="G91" s="3"/>
      <c r="H91" s="3"/>
      <c r="I91" s="3"/>
      <c r="J91" s="4"/>
      <c r="K91" s="6"/>
      <c r="L91" s="2"/>
      <c r="M91" s="3"/>
      <c r="N91" s="3"/>
      <c r="O91" s="3"/>
      <c r="P91" s="3"/>
      <c r="Q91" s="3"/>
      <c r="R91" s="3"/>
      <c r="S91" s="3"/>
      <c r="T91" s="4"/>
      <c r="V91" s="6"/>
      <c r="W91" s="6"/>
    </row>
    <row r="92" spans="2:23" ht="13.5" thickBot="1" x14ac:dyDescent="0.3">
      <c r="B92" s="5"/>
      <c r="C92" s="155" t="s">
        <v>24</v>
      </c>
      <c r="D92" s="156"/>
      <c r="E92" s="175" t="str">
        <f xml:space="preserve"> IF(ISBLANK(D250),"", D250)</f>
        <v>Category 5</v>
      </c>
      <c r="F92" s="176"/>
      <c r="I92" s="6"/>
      <c r="J92" s="7"/>
      <c r="K92" s="6"/>
      <c r="L92" s="5"/>
      <c r="M92" s="155" t="s">
        <v>24</v>
      </c>
      <c r="N92" s="156"/>
      <c r="O92" s="175" t="str">
        <f xml:space="preserve"> IF(ISBLANK(D264),"",D264)</f>
        <v>Category 6</v>
      </c>
      <c r="P92" s="176"/>
      <c r="S92" s="6"/>
      <c r="T92" s="7"/>
      <c r="V92" s="6"/>
      <c r="W92" s="6"/>
    </row>
    <row r="93" spans="2:23" ht="13.5" thickBot="1" x14ac:dyDescent="0.3">
      <c r="B93" s="5"/>
      <c r="C93" s="177" t="s">
        <v>25</v>
      </c>
      <c r="D93" s="178"/>
      <c r="E93" s="179" t="str">
        <f xml:space="preserve"> IF(ISBLANK(D251),"",D251)</f>
        <v>Type 5</v>
      </c>
      <c r="F93" s="180"/>
      <c r="I93" s="6"/>
      <c r="J93" s="7"/>
      <c r="K93" s="6"/>
      <c r="L93" s="5"/>
      <c r="M93" s="177" t="s">
        <v>25</v>
      </c>
      <c r="N93" s="178"/>
      <c r="O93" s="181" t="str">
        <f xml:space="preserve"> IF(ISBLANK(D265),"",D265)</f>
        <v>Type 6</v>
      </c>
      <c r="P93" s="182"/>
      <c r="S93" s="6"/>
      <c r="T93" s="7"/>
      <c r="V93" s="6"/>
      <c r="W93" s="6"/>
    </row>
    <row r="94" spans="2:23" x14ac:dyDescent="0.25">
      <c r="B94" s="5"/>
      <c r="C94" s="6"/>
      <c r="D94" s="6"/>
      <c r="E94" s="6"/>
      <c r="F94" s="6"/>
      <c r="G94" s="6"/>
      <c r="H94" s="6"/>
      <c r="I94" s="6"/>
      <c r="J94" s="7"/>
      <c r="K94" s="6"/>
      <c r="L94" s="5"/>
      <c r="M94" s="6"/>
      <c r="N94" s="6"/>
      <c r="O94" s="6"/>
      <c r="P94" s="6"/>
      <c r="Q94" s="6"/>
      <c r="R94" s="6"/>
      <c r="S94" s="6"/>
      <c r="T94" s="7"/>
      <c r="V94" s="6"/>
      <c r="W94" s="6"/>
    </row>
    <row r="95" spans="2:23" x14ac:dyDescent="0.25">
      <c r="B95" s="5"/>
      <c r="C95" s="6"/>
      <c r="D95" s="6"/>
      <c r="E95" s="6"/>
      <c r="F95" s="6"/>
      <c r="G95" s="6"/>
      <c r="H95" s="6"/>
      <c r="I95" s="6"/>
      <c r="J95" s="7"/>
      <c r="K95" s="6"/>
      <c r="L95" s="5"/>
      <c r="M95" s="6"/>
      <c r="N95" s="6"/>
      <c r="O95" s="6"/>
      <c r="P95" s="6"/>
      <c r="Q95" s="6"/>
      <c r="R95" s="6"/>
      <c r="S95" s="6"/>
      <c r="T95" s="7"/>
      <c r="V95" s="6"/>
      <c r="W95" s="6"/>
    </row>
    <row r="96" spans="2:23" x14ac:dyDescent="0.25">
      <c r="B96" s="5"/>
      <c r="C96" s="6"/>
      <c r="D96" s="6"/>
      <c r="E96" s="6"/>
      <c r="F96" s="6"/>
      <c r="G96" s="6"/>
      <c r="H96" s="6"/>
      <c r="I96" s="6"/>
      <c r="J96" s="7"/>
      <c r="K96" s="6"/>
      <c r="L96" s="5"/>
      <c r="M96" s="6"/>
      <c r="N96" s="6"/>
      <c r="O96" s="6"/>
      <c r="P96" s="6"/>
      <c r="Q96" s="6"/>
      <c r="R96" s="6"/>
      <c r="S96" s="6"/>
      <c r="T96" s="7"/>
      <c r="V96" s="6"/>
      <c r="W96" s="6"/>
    </row>
    <row r="97" spans="2:20" x14ac:dyDescent="0.25">
      <c r="B97" s="5"/>
      <c r="C97" s="6"/>
      <c r="D97" s="6"/>
      <c r="E97" s="6"/>
      <c r="F97" s="6"/>
      <c r="G97" s="6"/>
      <c r="H97" s="6"/>
      <c r="I97" s="6"/>
      <c r="J97" s="7"/>
      <c r="K97" s="6"/>
      <c r="L97" s="5"/>
      <c r="M97" s="6"/>
      <c r="N97" s="6"/>
      <c r="O97" s="6"/>
      <c r="P97" s="6"/>
      <c r="Q97" s="6"/>
      <c r="R97" s="6"/>
      <c r="S97" s="6"/>
      <c r="T97" s="7"/>
    </row>
    <row r="98" spans="2:20" x14ac:dyDescent="0.25">
      <c r="B98" s="5"/>
      <c r="C98" s="6"/>
      <c r="D98" s="6"/>
      <c r="E98" s="6"/>
      <c r="F98" s="6"/>
      <c r="G98" s="6"/>
      <c r="H98" s="6"/>
      <c r="I98" s="6"/>
      <c r="J98" s="7"/>
      <c r="K98" s="6"/>
      <c r="L98" s="5"/>
      <c r="M98" s="6"/>
      <c r="N98" s="6"/>
      <c r="O98" s="6"/>
      <c r="P98" s="6"/>
      <c r="Q98" s="6"/>
      <c r="R98" s="6"/>
      <c r="S98" s="6"/>
      <c r="T98" s="7"/>
    </row>
    <row r="99" spans="2:20" x14ac:dyDescent="0.25">
      <c r="B99" s="5"/>
      <c r="C99" s="6"/>
      <c r="D99" s="6"/>
      <c r="E99" s="6"/>
      <c r="F99" s="6"/>
      <c r="G99" s="6"/>
      <c r="H99" s="6"/>
      <c r="I99" s="6"/>
      <c r="J99" s="7"/>
      <c r="K99" s="6"/>
      <c r="L99" s="5"/>
      <c r="M99" s="6"/>
      <c r="N99" s="6"/>
      <c r="O99" s="6"/>
      <c r="P99" s="6"/>
      <c r="Q99" s="6"/>
      <c r="R99" s="6"/>
      <c r="S99" s="6"/>
      <c r="T99" s="7"/>
    </row>
    <row r="100" spans="2:20" x14ac:dyDescent="0.25">
      <c r="B100" s="5"/>
      <c r="C100" s="6"/>
      <c r="D100" s="6"/>
      <c r="E100" s="6"/>
      <c r="F100" s="6"/>
      <c r="G100" s="6"/>
      <c r="H100" s="6"/>
      <c r="I100" s="6"/>
      <c r="J100" s="7"/>
      <c r="K100" s="6"/>
      <c r="L100" s="5"/>
      <c r="M100" s="6"/>
      <c r="N100" s="6"/>
      <c r="O100" s="6"/>
      <c r="P100" s="6"/>
      <c r="Q100" s="6"/>
      <c r="R100" s="6"/>
      <c r="S100" s="6"/>
      <c r="T100" s="7"/>
    </row>
    <row r="101" spans="2:20" x14ac:dyDescent="0.25">
      <c r="B101" s="5"/>
      <c r="C101" s="6"/>
      <c r="D101" s="6"/>
      <c r="E101" s="6"/>
      <c r="F101" s="6"/>
      <c r="G101" s="6"/>
      <c r="H101" s="6"/>
      <c r="I101" s="6"/>
      <c r="J101" s="7"/>
      <c r="K101" s="6"/>
      <c r="L101" s="5"/>
      <c r="M101" s="6"/>
      <c r="N101" s="6"/>
      <c r="O101" s="6"/>
      <c r="P101" s="6"/>
      <c r="Q101" s="6"/>
      <c r="R101" s="6"/>
      <c r="S101" s="6"/>
      <c r="T101" s="7"/>
    </row>
    <row r="102" spans="2:20" x14ac:dyDescent="0.25">
      <c r="B102" s="5"/>
      <c r="C102" s="6"/>
      <c r="D102" s="6"/>
      <c r="E102" s="6"/>
      <c r="F102" s="6"/>
      <c r="G102" s="6"/>
      <c r="H102" s="6"/>
      <c r="I102" s="6"/>
      <c r="J102" s="7"/>
      <c r="K102" s="6"/>
      <c r="L102" s="5"/>
      <c r="M102" s="6"/>
      <c r="N102" s="6"/>
      <c r="O102" s="6"/>
      <c r="P102" s="6"/>
      <c r="Q102" s="6"/>
      <c r="R102" s="6"/>
      <c r="S102" s="6"/>
      <c r="T102" s="7"/>
    </row>
    <row r="103" spans="2:20" x14ac:dyDescent="0.25">
      <c r="B103" s="5"/>
      <c r="C103" s="6"/>
      <c r="D103" s="6"/>
      <c r="E103" s="6"/>
      <c r="F103" s="6"/>
      <c r="G103" s="6"/>
      <c r="H103" s="6"/>
      <c r="I103" s="6"/>
      <c r="J103" s="7"/>
      <c r="K103" s="6"/>
      <c r="L103" s="5"/>
      <c r="M103" s="6"/>
      <c r="N103" s="6"/>
      <c r="O103" s="6"/>
      <c r="P103" s="6"/>
      <c r="Q103" s="6"/>
      <c r="R103" s="6"/>
      <c r="S103" s="6"/>
      <c r="T103" s="7"/>
    </row>
    <row r="104" spans="2:20" x14ac:dyDescent="0.25">
      <c r="B104" s="5"/>
      <c r="C104" s="6"/>
      <c r="D104" s="6"/>
      <c r="E104" s="6"/>
      <c r="F104" s="6"/>
      <c r="G104" s="6"/>
      <c r="H104" s="6"/>
      <c r="I104" s="6"/>
      <c r="J104" s="7"/>
      <c r="K104" s="6"/>
      <c r="L104" s="5"/>
      <c r="M104" s="6"/>
      <c r="N104" s="6"/>
      <c r="O104" s="6"/>
      <c r="P104" s="6"/>
      <c r="Q104" s="6"/>
      <c r="R104" s="6"/>
      <c r="S104" s="6"/>
      <c r="T104" s="7"/>
    </row>
    <row r="105" spans="2:20" x14ac:dyDescent="0.25">
      <c r="B105" s="5"/>
      <c r="C105" s="6"/>
      <c r="D105" s="6"/>
      <c r="E105" s="6"/>
      <c r="F105" s="6"/>
      <c r="G105" s="6"/>
      <c r="H105" s="6"/>
      <c r="I105" s="6"/>
      <c r="J105" s="7"/>
      <c r="K105" s="6"/>
      <c r="L105" s="5"/>
      <c r="M105" s="6"/>
      <c r="N105" s="6"/>
      <c r="O105" s="6"/>
      <c r="P105" s="6"/>
      <c r="Q105" s="6"/>
      <c r="R105" s="6"/>
      <c r="S105" s="6"/>
      <c r="T105" s="7"/>
    </row>
    <row r="106" spans="2:20" x14ac:dyDescent="0.25">
      <c r="B106" s="5"/>
      <c r="C106" s="6"/>
      <c r="D106" s="6"/>
      <c r="E106" s="6"/>
      <c r="F106" s="6"/>
      <c r="G106" s="6"/>
      <c r="H106" s="6"/>
      <c r="I106" s="6"/>
      <c r="J106" s="7"/>
      <c r="K106" s="6"/>
      <c r="L106" s="5"/>
      <c r="M106" s="6"/>
      <c r="N106" s="6"/>
      <c r="O106" s="6"/>
      <c r="P106" s="6"/>
      <c r="Q106" s="6"/>
      <c r="R106" s="6"/>
      <c r="S106" s="6"/>
      <c r="T106" s="7"/>
    </row>
    <row r="107" spans="2:20" x14ac:dyDescent="0.25">
      <c r="B107" s="5"/>
      <c r="C107" s="6"/>
      <c r="D107" s="6"/>
      <c r="E107" s="6"/>
      <c r="F107" s="6"/>
      <c r="G107" s="6"/>
      <c r="H107" s="6"/>
      <c r="I107" s="6"/>
      <c r="J107" s="7"/>
      <c r="K107" s="6"/>
      <c r="L107" s="5"/>
      <c r="M107" s="6"/>
      <c r="N107" s="6"/>
      <c r="O107" s="6"/>
      <c r="P107" s="6"/>
      <c r="Q107" s="6"/>
      <c r="R107" s="6"/>
      <c r="S107" s="6"/>
      <c r="T107" s="7"/>
    </row>
    <row r="108" spans="2:20" x14ac:dyDescent="0.25">
      <c r="B108" s="5"/>
      <c r="C108" s="6"/>
      <c r="D108" s="6"/>
      <c r="E108" s="6"/>
      <c r="F108" s="6"/>
      <c r="G108" s="6"/>
      <c r="H108" s="6"/>
      <c r="I108" s="6"/>
      <c r="J108" s="7"/>
      <c r="K108" s="6"/>
      <c r="L108" s="5"/>
      <c r="M108" s="6"/>
      <c r="N108" s="6"/>
      <c r="O108" s="6"/>
      <c r="P108" s="6"/>
      <c r="Q108" s="6"/>
      <c r="R108" s="6"/>
      <c r="S108" s="6"/>
      <c r="T108" s="7"/>
    </row>
    <row r="109" spans="2:20" x14ac:dyDescent="0.25">
      <c r="B109" s="5"/>
      <c r="C109" s="6"/>
      <c r="D109" s="6"/>
      <c r="E109" s="6"/>
      <c r="F109" s="6"/>
      <c r="G109" s="6"/>
      <c r="H109" s="6"/>
      <c r="I109" s="6"/>
      <c r="J109" s="7"/>
      <c r="K109" s="6"/>
      <c r="L109" s="5"/>
      <c r="M109" s="6"/>
      <c r="N109" s="6"/>
      <c r="O109" s="6"/>
      <c r="P109" s="6"/>
      <c r="Q109" s="6"/>
      <c r="R109" s="6"/>
      <c r="S109" s="6"/>
      <c r="T109" s="7"/>
    </row>
    <row r="110" spans="2:20" x14ac:dyDescent="0.25">
      <c r="B110" s="5"/>
      <c r="C110" s="6"/>
      <c r="D110" s="6"/>
      <c r="E110" s="6"/>
      <c r="F110" s="6"/>
      <c r="G110" s="6"/>
      <c r="H110" s="6"/>
      <c r="I110" s="6"/>
      <c r="J110" s="7"/>
      <c r="K110" s="6"/>
      <c r="L110" s="5"/>
      <c r="M110" s="6"/>
      <c r="N110" s="6"/>
      <c r="O110" s="6"/>
      <c r="P110" s="6"/>
      <c r="Q110" s="6"/>
      <c r="R110" s="6"/>
      <c r="S110" s="6"/>
      <c r="T110" s="7"/>
    </row>
    <row r="111" spans="2:20" x14ac:dyDescent="0.25">
      <c r="B111" s="5"/>
      <c r="C111" s="6"/>
      <c r="D111" s="6"/>
      <c r="E111" s="6"/>
      <c r="F111" s="6"/>
      <c r="G111" s="6"/>
      <c r="H111" s="6" t="s">
        <v>45</v>
      </c>
      <c r="I111" s="6"/>
      <c r="J111" s="7"/>
      <c r="K111" s="6"/>
      <c r="L111" s="5"/>
      <c r="M111" s="6"/>
      <c r="N111" s="6"/>
      <c r="O111" s="6"/>
      <c r="P111" s="6"/>
      <c r="Q111" s="6"/>
      <c r="R111" s="6"/>
      <c r="S111" s="6"/>
      <c r="T111" s="7"/>
    </row>
    <row r="112" spans="2:20" x14ac:dyDescent="0.25">
      <c r="B112" s="5"/>
      <c r="C112" s="6"/>
      <c r="D112" s="6"/>
      <c r="E112" s="6"/>
      <c r="F112" s="6"/>
      <c r="G112" s="6"/>
      <c r="H112" s="6"/>
      <c r="I112" s="6"/>
      <c r="J112" s="7"/>
      <c r="K112" s="6"/>
      <c r="L112" s="5"/>
      <c r="M112" s="6"/>
      <c r="N112" s="6"/>
      <c r="O112" s="6"/>
      <c r="P112" s="6"/>
      <c r="Q112" s="6"/>
      <c r="R112" s="6"/>
      <c r="S112" s="6"/>
      <c r="T112" s="7"/>
    </row>
    <row r="113" spans="2:20" x14ac:dyDescent="0.25">
      <c r="B113" s="5"/>
      <c r="C113" s="6"/>
      <c r="D113" s="6"/>
      <c r="E113" s="6"/>
      <c r="F113" s="6"/>
      <c r="G113" s="6"/>
      <c r="H113" s="6"/>
      <c r="I113" s="6"/>
      <c r="J113" s="7"/>
      <c r="K113" s="6"/>
      <c r="L113" s="5"/>
      <c r="M113" s="6"/>
      <c r="N113" s="6"/>
      <c r="O113" s="6"/>
      <c r="P113" s="6"/>
      <c r="Q113" s="6"/>
      <c r="R113" s="6"/>
      <c r="S113" s="6"/>
      <c r="T113" s="7"/>
    </row>
    <row r="114" spans="2:20" x14ac:dyDescent="0.25">
      <c r="B114" s="5"/>
      <c r="C114" s="6"/>
      <c r="D114" s="6"/>
      <c r="E114" s="6"/>
      <c r="F114" s="6"/>
      <c r="G114" s="6"/>
      <c r="H114" s="6"/>
      <c r="I114" s="6"/>
      <c r="J114" s="7"/>
      <c r="K114" s="6"/>
      <c r="L114" s="5"/>
      <c r="M114" s="6"/>
      <c r="N114" s="6"/>
      <c r="O114" s="6"/>
      <c r="P114" s="6"/>
      <c r="Q114" s="6"/>
      <c r="R114" s="6"/>
      <c r="S114" s="6"/>
      <c r="T114" s="7"/>
    </row>
    <row r="115" spans="2:20" x14ac:dyDescent="0.25">
      <c r="B115" s="5"/>
      <c r="C115" s="6"/>
      <c r="D115" s="6"/>
      <c r="E115" s="6"/>
      <c r="F115" s="6"/>
      <c r="G115" s="6"/>
      <c r="H115" s="6"/>
      <c r="I115" s="6"/>
      <c r="J115" s="7"/>
      <c r="K115" s="6"/>
      <c r="L115" s="5"/>
      <c r="M115" s="6"/>
      <c r="N115" s="6"/>
      <c r="O115" s="6"/>
      <c r="P115" s="6"/>
      <c r="Q115" s="6"/>
      <c r="R115" s="6"/>
      <c r="S115" s="6"/>
      <c r="T115" s="7"/>
    </row>
    <row r="116" spans="2:20" ht="13.5" thickBot="1" x14ac:dyDescent="0.3">
      <c r="B116" s="5"/>
      <c r="C116" s="6"/>
      <c r="D116" s="6"/>
      <c r="E116" s="6"/>
      <c r="F116" s="6"/>
      <c r="G116" s="6"/>
      <c r="H116" s="6"/>
      <c r="I116" s="6"/>
      <c r="J116" s="7"/>
      <c r="K116" s="6"/>
      <c r="L116" s="5"/>
      <c r="M116" s="6"/>
      <c r="N116" s="6"/>
      <c r="O116" s="6"/>
      <c r="P116" s="6"/>
      <c r="Q116" s="6"/>
      <c r="R116" s="6"/>
      <c r="S116" s="6"/>
      <c r="T116" s="7"/>
    </row>
    <row r="117" spans="2:20" ht="51" x14ac:dyDescent="0.25">
      <c r="B117" s="5"/>
      <c r="C117" s="34" t="s">
        <v>39</v>
      </c>
      <c r="D117" s="58" t="s">
        <v>49</v>
      </c>
      <c r="E117" s="35" t="s">
        <v>8</v>
      </c>
      <c r="F117" s="35" t="s">
        <v>35</v>
      </c>
      <c r="G117" s="35" t="s">
        <v>36</v>
      </c>
      <c r="H117" s="35" t="s">
        <v>38</v>
      </c>
      <c r="I117" s="36" t="s">
        <v>42</v>
      </c>
      <c r="J117" s="7"/>
      <c r="K117" s="6"/>
      <c r="L117" s="5"/>
      <c r="M117" s="57" t="s">
        <v>39</v>
      </c>
      <c r="N117" s="58" t="s">
        <v>49</v>
      </c>
      <c r="O117" s="58" t="s">
        <v>8</v>
      </c>
      <c r="P117" s="58" t="s">
        <v>35</v>
      </c>
      <c r="Q117" s="58" t="s">
        <v>36</v>
      </c>
      <c r="R117" s="58" t="s">
        <v>38</v>
      </c>
      <c r="S117" s="36" t="s">
        <v>42</v>
      </c>
      <c r="T117" s="7"/>
    </row>
    <row r="118" spans="2:20" x14ac:dyDescent="0.25">
      <c r="B118" s="5"/>
      <c r="C118" s="37" t="str">
        <f>IF(ISBLANK(B254),"",B254)</f>
        <v/>
      </c>
      <c r="D118" s="20">
        <f t="shared" ref="D118:D123" si="24">AD254</f>
        <v>1.7403626894942439</v>
      </c>
      <c r="E118" s="33">
        <f t="shared" ref="E118:E123" si="25">AN254</f>
        <v>0.10473535052001304</v>
      </c>
      <c r="F118" s="33">
        <f>AR254</f>
        <v>-0.2532816495899653</v>
      </c>
      <c r="G118" s="33">
        <f t="shared" ref="F118:G123" si="26">AS254</f>
        <v>0.46275235062999137</v>
      </c>
      <c r="H118" s="33" t="str">
        <f t="shared" ref="H118:H123" si="27">IF(AND(F118="",G118=""),"",IF(AND(F118&gt;-0.5,G118&lt;=0.5),"YES","NO"))</f>
        <v>YES</v>
      </c>
      <c r="I118" s="38" t="str">
        <f>IF(H118="","",IFERROR(IF(H118="YES","YES",IF(AND($F$126="NO",F118&gt;-$I$126,G118&lt;$I$126),"YES","NO")),""))</f>
        <v>YES</v>
      </c>
      <c r="J118" s="7"/>
      <c r="K118" s="6"/>
      <c r="L118" s="5"/>
      <c r="M118" s="37" t="str">
        <f t="shared" ref="M118:M123" si="28">IF(ISBLANK(B268),"",B268)</f>
        <v/>
      </c>
      <c r="N118" s="20">
        <f t="shared" ref="N118:N123" si="29">AD268</f>
        <v>1.7403626894942439</v>
      </c>
      <c r="O118" s="33">
        <f t="shared" ref="O118:O123" si="30">AN268</f>
        <v>0.10473535052001304</v>
      </c>
      <c r="P118" s="33">
        <f t="shared" ref="P118:Q123" si="31">AR268</f>
        <v>-0.29514654073185798</v>
      </c>
      <c r="Q118" s="33">
        <f t="shared" si="31"/>
        <v>0.50461724177188405</v>
      </c>
      <c r="R118" s="33" t="str">
        <f t="shared" ref="R118:R123" si="32">IF(AND(P118="",Q118=""),"",IF(AND(P118&gt;-0.5,Q118&lt;=0.5),"YES","NO"))</f>
        <v>NO</v>
      </c>
      <c r="S118" s="38" t="str">
        <f t="shared" ref="S118:S123" si="33">IF(R118="","",IFERROR(IF(R118="YES","YES",IF(AND($P$126="NO",P118&gt;-$S$126,Q118&lt;$S$126),"YES","NO")),""))</f>
        <v>YES</v>
      </c>
      <c r="T118" s="7"/>
    </row>
    <row r="119" spans="2:20" x14ac:dyDescent="0.25">
      <c r="B119" s="5"/>
      <c r="C119" s="37" t="str">
        <f t="shared" ref="C119:C123" si="34">IF(ISBLANK(B255),"",B255)</f>
        <v/>
      </c>
      <c r="D119" s="20">
        <f t="shared" si="24"/>
        <v>2.1139433523068369</v>
      </c>
      <c r="E119" s="33">
        <f t="shared" si="25"/>
        <v>-0.33579210192319331</v>
      </c>
      <c r="F119" s="33">
        <f t="shared" si="26"/>
        <v>-0.69380910203317159</v>
      </c>
      <c r="G119" s="33">
        <f t="shared" si="26"/>
        <v>2.2224898186785025E-2</v>
      </c>
      <c r="H119" s="33" t="str">
        <f t="shared" si="27"/>
        <v>NO</v>
      </c>
      <c r="I119" s="38" t="str">
        <f t="shared" ref="I119:I123" si="35">IF(H119="","",IFERROR(IF(H119="YES","YES",IF(AND($F$126="NO",F119&gt;-$I$126,G119&lt;$I$126),"YES","NO")),""))</f>
        <v>NO</v>
      </c>
      <c r="J119" s="7"/>
      <c r="K119" s="6"/>
      <c r="L119" s="5"/>
      <c r="M119" s="37" t="str">
        <f t="shared" si="28"/>
        <v/>
      </c>
      <c r="N119" s="20">
        <f t="shared" si="29"/>
        <v>2.1139433523068369</v>
      </c>
      <c r="O119" s="33">
        <f t="shared" si="30"/>
        <v>-0.33579210192319331</v>
      </c>
      <c r="P119" s="33">
        <f t="shared" si="31"/>
        <v>-0.73567399317506432</v>
      </c>
      <c r="Q119" s="33">
        <f t="shared" si="31"/>
        <v>6.4089789328677704E-2</v>
      </c>
      <c r="R119" s="33" t="str">
        <f t="shared" si="32"/>
        <v>NO</v>
      </c>
      <c r="S119" s="38" t="str">
        <f t="shared" si="33"/>
        <v>NO</v>
      </c>
      <c r="T119" s="7"/>
    </row>
    <row r="120" spans="2:20" x14ac:dyDescent="0.25">
      <c r="B120" s="5"/>
      <c r="C120" s="37" t="str">
        <f t="shared" si="34"/>
        <v/>
      </c>
      <c r="D120" s="20">
        <f t="shared" si="24"/>
        <v>2.6812412373755872</v>
      </c>
      <c r="E120" s="33">
        <f t="shared" si="25"/>
        <v>8.2186756187350163E-2</v>
      </c>
      <c r="F120" s="33">
        <f t="shared" si="26"/>
        <v>-0.27583024392262817</v>
      </c>
      <c r="G120" s="33">
        <f t="shared" si="26"/>
        <v>0.4402037562973285</v>
      </c>
      <c r="H120" s="33" t="str">
        <f t="shared" si="27"/>
        <v>YES</v>
      </c>
      <c r="I120" s="38" t="str">
        <f t="shared" si="35"/>
        <v>YES</v>
      </c>
      <c r="J120" s="7"/>
      <c r="K120" s="6"/>
      <c r="L120" s="5"/>
      <c r="M120" s="37" t="str">
        <f t="shared" si="28"/>
        <v/>
      </c>
      <c r="N120" s="20">
        <f t="shared" si="29"/>
        <v>2.6812412373755872</v>
      </c>
      <c r="O120" s="33">
        <f t="shared" si="30"/>
        <v>0.26814876926932563</v>
      </c>
      <c r="P120" s="33">
        <f t="shared" si="31"/>
        <v>-0.13173312198254539</v>
      </c>
      <c r="Q120" s="33">
        <f t="shared" si="31"/>
        <v>0.66803066052119664</v>
      </c>
      <c r="R120" s="33" t="str">
        <f t="shared" si="32"/>
        <v>NO</v>
      </c>
      <c r="S120" s="38" t="str">
        <f t="shared" si="33"/>
        <v>NO</v>
      </c>
      <c r="T120" s="7"/>
    </row>
    <row r="121" spans="2:20" x14ac:dyDescent="0.25">
      <c r="B121" s="5"/>
      <c r="C121" s="37" t="str">
        <f t="shared" si="34"/>
        <v/>
      </c>
      <c r="D121" s="20">
        <f t="shared" si="24"/>
        <v>2.716003343634799</v>
      </c>
      <c r="E121" s="33">
        <f t="shared" si="25"/>
        <v>-8.4331675368627401E-3</v>
      </c>
      <c r="F121" s="33">
        <f t="shared" si="26"/>
        <v>-0.36645016764684107</v>
      </c>
      <c r="G121" s="33">
        <f t="shared" si="26"/>
        <v>0.34958383257311559</v>
      </c>
      <c r="H121" s="33" t="str">
        <f t="shared" si="27"/>
        <v>YES</v>
      </c>
      <c r="I121" s="38" t="str">
        <f t="shared" si="35"/>
        <v>YES</v>
      </c>
      <c r="J121" s="7"/>
      <c r="K121" s="6"/>
      <c r="L121" s="5"/>
      <c r="M121" s="37" t="str">
        <f t="shared" si="28"/>
        <v/>
      </c>
      <c r="N121" s="20">
        <f t="shared" si="29"/>
        <v>2.716003343634799</v>
      </c>
      <c r="O121" s="33">
        <f t="shared" si="30"/>
        <v>-8.4331675368627401E-3</v>
      </c>
      <c r="P121" s="33">
        <f t="shared" si="31"/>
        <v>-0.40831505878873375</v>
      </c>
      <c r="Q121" s="33">
        <f t="shared" si="31"/>
        <v>0.39144872371500827</v>
      </c>
      <c r="R121" s="33" t="str">
        <f t="shared" si="32"/>
        <v>YES</v>
      </c>
      <c r="S121" s="38" t="str">
        <f t="shared" si="33"/>
        <v>YES</v>
      </c>
      <c r="T121" s="7"/>
    </row>
    <row r="122" spans="2:20" x14ac:dyDescent="0.25">
      <c r="B122" s="5"/>
      <c r="C122" s="37" t="str">
        <f t="shared" si="34"/>
        <v/>
      </c>
      <c r="D122" s="20">
        <f t="shared" si="24"/>
        <v>3.6532125137753435</v>
      </c>
      <c r="E122" s="33">
        <f t="shared" si="25"/>
        <v>0.72699872793626286</v>
      </c>
      <c r="F122" s="33">
        <f t="shared" si="26"/>
        <v>0.36898172782628452</v>
      </c>
      <c r="G122" s="33">
        <f t="shared" si="26"/>
        <v>1.0850157280462411</v>
      </c>
      <c r="H122" s="33" t="str">
        <f t="shared" si="27"/>
        <v>NO</v>
      </c>
      <c r="I122" s="38" t="str">
        <f t="shared" si="35"/>
        <v>NO</v>
      </c>
      <c r="J122" s="7"/>
      <c r="K122" s="6"/>
      <c r="L122" s="5"/>
      <c r="M122" s="37" t="str">
        <f t="shared" si="28"/>
        <v/>
      </c>
      <c r="N122" s="20">
        <f t="shared" si="29"/>
        <v>3.6532125137753435</v>
      </c>
      <c r="O122" s="33">
        <f t="shared" si="30"/>
        <v>-8.5010789708348522E-2</v>
      </c>
      <c r="P122" s="33">
        <f t="shared" si="31"/>
        <v>-0.48489268096021954</v>
      </c>
      <c r="Q122" s="33">
        <f t="shared" si="31"/>
        <v>0.31487110154352249</v>
      </c>
      <c r="R122" s="33" t="str">
        <f t="shared" si="32"/>
        <v>YES</v>
      </c>
      <c r="S122" s="38" t="str">
        <f t="shared" si="33"/>
        <v>YES</v>
      </c>
      <c r="T122" s="7"/>
    </row>
    <row r="123" spans="2:20" ht="13.5" thickBot="1" x14ac:dyDescent="0.3">
      <c r="B123" s="5"/>
      <c r="C123" s="39" t="str">
        <f t="shared" si="34"/>
        <v/>
      </c>
      <c r="D123" s="26">
        <f t="shared" si="24"/>
        <v>3.7708520116421442</v>
      </c>
      <c r="E123" s="25">
        <f t="shared" si="25"/>
        <v>1.4477823368622911E-2</v>
      </c>
      <c r="F123" s="25">
        <f t="shared" si="26"/>
        <v>-0.34353917674135542</v>
      </c>
      <c r="G123" s="25">
        <f t="shared" si="26"/>
        <v>0.37249482347860124</v>
      </c>
      <c r="H123" s="25" t="str">
        <f t="shared" si="27"/>
        <v>YES</v>
      </c>
      <c r="I123" s="105" t="str">
        <f t="shared" si="35"/>
        <v>YES</v>
      </c>
      <c r="J123" s="7"/>
      <c r="K123" s="6"/>
      <c r="L123" s="5"/>
      <c r="M123" s="39" t="str">
        <f t="shared" si="28"/>
        <v/>
      </c>
      <c r="N123" s="26">
        <f t="shared" si="29"/>
        <v>3.7708520116421442</v>
      </c>
      <c r="O123" s="104">
        <f t="shared" si="30"/>
        <v>1.4477823368622911E-2</v>
      </c>
      <c r="P123" s="104">
        <f t="shared" si="31"/>
        <v>-0.3854040678832481</v>
      </c>
      <c r="Q123" s="104">
        <f t="shared" si="31"/>
        <v>0.41435971462049392</v>
      </c>
      <c r="R123" s="104" t="str">
        <f t="shared" si="32"/>
        <v>YES</v>
      </c>
      <c r="S123" s="105" t="str">
        <f t="shared" si="33"/>
        <v>YES</v>
      </c>
      <c r="T123" s="7"/>
    </row>
    <row r="124" spans="2:20" ht="13.5" thickBot="1" x14ac:dyDescent="0.3">
      <c r="B124" s="5"/>
      <c r="C124" s="11"/>
      <c r="D124" s="13"/>
      <c r="E124" s="13"/>
      <c r="F124" s="13"/>
      <c r="G124" s="13"/>
      <c r="H124" s="13"/>
      <c r="I124" s="13"/>
      <c r="J124" s="14"/>
      <c r="K124" s="6"/>
      <c r="L124" s="5"/>
      <c r="M124" s="11"/>
      <c r="N124" s="13"/>
      <c r="O124" s="13"/>
      <c r="P124" s="13"/>
      <c r="Q124" s="13"/>
      <c r="R124" s="13"/>
      <c r="S124" s="13"/>
      <c r="T124" s="14"/>
    </row>
    <row r="125" spans="2:20" ht="26.25" thickBot="1" x14ac:dyDescent="0.3">
      <c r="B125" s="5"/>
      <c r="C125" s="11"/>
      <c r="D125" s="40" t="s">
        <v>23</v>
      </c>
      <c r="E125" s="41" t="s">
        <v>34</v>
      </c>
      <c r="F125" s="167" t="s">
        <v>66</v>
      </c>
      <c r="G125" s="168"/>
      <c r="H125" s="155" t="s">
        <v>43</v>
      </c>
      <c r="I125" s="183"/>
      <c r="J125" s="14"/>
      <c r="K125" s="6"/>
      <c r="L125" s="5"/>
      <c r="M125" s="11"/>
      <c r="N125" s="40" t="s">
        <v>23</v>
      </c>
      <c r="O125" s="62" t="s">
        <v>34</v>
      </c>
      <c r="P125" s="167" t="s">
        <v>66</v>
      </c>
      <c r="Q125" s="168"/>
      <c r="R125" s="155" t="s">
        <v>43</v>
      </c>
      <c r="S125" s="183"/>
      <c r="T125" s="14"/>
    </row>
    <row r="126" spans="2:20" ht="15" thickBot="1" x14ac:dyDescent="0.3">
      <c r="B126" s="5"/>
      <c r="C126" s="42" t="s">
        <v>37</v>
      </c>
      <c r="D126" s="25">
        <f>AG254</f>
        <v>0.15</v>
      </c>
      <c r="E126" s="25">
        <f>AK254</f>
        <v>0.248</v>
      </c>
      <c r="F126" s="169" t="str">
        <f>IF(D126="","",IF(D126&lt;=0.125,"YES","NO"))</f>
        <v>NO</v>
      </c>
      <c r="G126" s="170"/>
      <c r="H126" s="91" t="s">
        <v>60</v>
      </c>
      <c r="I126" s="75">
        <f>IF(D126="","",E261)</f>
        <v>0.6</v>
      </c>
      <c r="J126" s="14"/>
      <c r="K126" s="6"/>
      <c r="L126" s="5"/>
      <c r="M126" s="42" t="s">
        <v>37</v>
      </c>
      <c r="N126" s="61">
        <f>AG268</f>
        <v>0.15</v>
      </c>
      <c r="O126" s="61">
        <f>AK268</f>
        <v>0.27700000000000002</v>
      </c>
      <c r="P126" s="169" t="str">
        <f>IF(N126="","",IF(N126&lt;0.125,"YES","NO"))</f>
        <v>NO</v>
      </c>
      <c r="Q126" s="170"/>
      <c r="R126" s="91" t="s">
        <v>60</v>
      </c>
      <c r="S126" s="75">
        <f>IF(N126="","",E275)</f>
        <v>0.6</v>
      </c>
      <c r="T126" s="14"/>
    </row>
    <row r="127" spans="2:20" ht="13.5" thickBot="1" x14ac:dyDescent="0.3">
      <c r="B127" s="9"/>
      <c r="C127" s="10"/>
      <c r="D127" s="10"/>
      <c r="E127" s="10"/>
      <c r="F127" s="10"/>
      <c r="G127" s="16"/>
      <c r="H127" s="10"/>
      <c r="I127" s="10"/>
      <c r="J127" s="17"/>
      <c r="K127" s="6"/>
      <c r="L127" s="9"/>
      <c r="M127" s="10"/>
      <c r="N127" s="10"/>
      <c r="O127" s="10"/>
      <c r="P127" s="10"/>
      <c r="Q127" s="16"/>
      <c r="R127" s="10"/>
      <c r="S127" s="10"/>
      <c r="T127" s="17"/>
    </row>
    <row r="128" spans="2:20" x14ac:dyDescent="0.25">
      <c r="G128" s="18"/>
      <c r="J128" s="18"/>
      <c r="K128" s="6"/>
    </row>
    <row r="129" spans="2:23" ht="13.5" thickBot="1" x14ac:dyDescent="0.3">
      <c r="G129" s="18"/>
      <c r="J129" s="18"/>
      <c r="K129" s="6"/>
    </row>
    <row r="130" spans="2:23" ht="13.5" thickBot="1" x14ac:dyDescent="0.3">
      <c r="B130" s="2"/>
      <c r="C130" s="3"/>
      <c r="D130" s="3"/>
      <c r="E130" s="3"/>
      <c r="F130" s="3"/>
      <c r="G130" s="3"/>
      <c r="H130" s="3"/>
      <c r="I130" s="3"/>
      <c r="J130" s="4"/>
      <c r="K130" s="6"/>
      <c r="L130" s="2"/>
      <c r="M130" s="3"/>
      <c r="N130" s="3"/>
      <c r="O130" s="3"/>
      <c r="P130" s="3"/>
      <c r="Q130" s="3"/>
      <c r="R130" s="3"/>
      <c r="S130" s="3"/>
      <c r="T130" s="4"/>
      <c r="V130" s="6"/>
      <c r="W130" s="6"/>
    </row>
    <row r="131" spans="2:23" ht="13.5" thickBot="1" x14ac:dyDescent="0.3">
      <c r="B131" s="5"/>
      <c r="C131" s="155" t="s">
        <v>24</v>
      </c>
      <c r="D131" s="156"/>
      <c r="E131" s="175" t="str">
        <f xml:space="preserve"> IF(ISBLANK(D278),"",D278)</f>
        <v>Category 7</v>
      </c>
      <c r="F131" s="176"/>
      <c r="I131" s="6"/>
      <c r="J131" s="7"/>
      <c r="K131" s="6"/>
      <c r="L131" s="5"/>
      <c r="M131" s="155" t="s">
        <v>24</v>
      </c>
      <c r="N131" s="156"/>
      <c r="O131" s="175" t="str">
        <f xml:space="preserve"> IF(ISBLANK(D292),"",D292)</f>
        <v>Category 8</v>
      </c>
      <c r="P131" s="176"/>
      <c r="S131" s="6"/>
      <c r="T131" s="7"/>
      <c r="V131" s="6"/>
      <c r="W131" s="6"/>
    </row>
    <row r="132" spans="2:23" ht="13.5" thickBot="1" x14ac:dyDescent="0.3">
      <c r="B132" s="5"/>
      <c r="C132" s="177" t="s">
        <v>25</v>
      </c>
      <c r="D132" s="178"/>
      <c r="E132" s="181" t="str">
        <f xml:space="preserve"> IF(ISBLANK(D279),"",D279)</f>
        <v>Type 7</v>
      </c>
      <c r="F132" s="182"/>
      <c r="I132" s="6"/>
      <c r="J132" s="7"/>
      <c r="K132" s="6"/>
      <c r="L132" s="5"/>
      <c r="M132" s="177" t="s">
        <v>25</v>
      </c>
      <c r="N132" s="178"/>
      <c r="O132" s="181" t="str">
        <f xml:space="preserve"> IF(ISBLANK(D293),"",D293)</f>
        <v>Type 8</v>
      </c>
      <c r="P132" s="182"/>
      <c r="S132" s="6"/>
      <c r="T132" s="7"/>
      <c r="V132" s="6"/>
      <c r="W132" s="6"/>
    </row>
    <row r="133" spans="2:23" x14ac:dyDescent="0.25">
      <c r="B133" s="5"/>
      <c r="C133" s="6"/>
      <c r="D133" s="6"/>
      <c r="E133" s="6"/>
      <c r="F133" s="6"/>
      <c r="G133" s="6"/>
      <c r="H133" s="6"/>
      <c r="I133" s="6"/>
      <c r="J133" s="7"/>
      <c r="K133" s="6"/>
      <c r="L133" s="5"/>
      <c r="M133" s="6"/>
      <c r="N133" s="6"/>
      <c r="O133" s="6"/>
      <c r="P133" s="6"/>
      <c r="Q133" s="6"/>
      <c r="R133" s="6"/>
      <c r="S133" s="6"/>
      <c r="T133" s="7"/>
      <c r="V133" s="6"/>
      <c r="W133" s="6"/>
    </row>
    <row r="134" spans="2:23" x14ac:dyDescent="0.25">
      <c r="B134" s="5"/>
      <c r="C134" s="6"/>
      <c r="D134" s="6"/>
      <c r="E134" s="6"/>
      <c r="F134" s="6"/>
      <c r="G134" s="6"/>
      <c r="H134" s="6"/>
      <c r="I134" s="6"/>
      <c r="J134" s="7"/>
      <c r="K134" s="6"/>
      <c r="L134" s="5"/>
      <c r="M134" s="6"/>
      <c r="N134" s="6"/>
      <c r="O134" s="6"/>
      <c r="P134" s="6"/>
      <c r="Q134" s="6"/>
      <c r="R134" s="6"/>
      <c r="S134" s="6"/>
      <c r="T134" s="7"/>
      <c r="V134" s="6"/>
      <c r="W134" s="6"/>
    </row>
    <row r="135" spans="2:23" x14ac:dyDescent="0.25">
      <c r="B135" s="5"/>
      <c r="C135" s="6"/>
      <c r="D135" s="6"/>
      <c r="E135" s="6"/>
      <c r="F135" s="6"/>
      <c r="G135" s="6"/>
      <c r="H135" s="6"/>
      <c r="I135" s="6"/>
      <c r="J135" s="7"/>
      <c r="K135" s="6"/>
      <c r="L135" s="5"/>
      <c r="M135" s="6"/>
      <c r="N135" s="6"/>
      <c r="O135" s="6"/>
      <c r="P135" s="6"/>
      <c r="Q135" s="6"/>
      <c r="R135" s="6"/>
      <c r="S135" s="6"/>
      <c r="T135" s="7"/>
      <c r="V135" s="6"/>
      <c r="W135" s="6"/>
    </row>
    <row r="136" spans="2:23" x14ac:dyDescent="0.25">
      <c r="B136" s="5"/>
      <c r="C136" s="6"/>
      <c r="D136" s="6"/>
      <c r="E136" s="6"/>
      <c r="F136" s="6"/>
      <c r="G136" s="6"/>
      <c r="H136" s="6"/>
      <c r="I136" s="6"/>
      <c r="J136" s="7"/>
      <c r="K136" s="6"/>
      <c r="L136" s="5"/>
      <c r="M136" s="6"/>
      <c r="N136" s="6"/>
      <c r="O136" s="6"/>
      <c r="P136" s="6"/>
      <c r="Q136" s="6"/>
      <c r="R136" s="6"/>
      <c r="S136" s="6"/>
      <c r="T136" s="7"/>
    </row>
    <row r="137" spans="2:23" x14ac:dyDescent="0.25">
      <c r="B137" s="5"/>
      <c r="C137" s="6"/>
      <c r="D137" s="6"/>
      <c r="E137" s="6"/>
      <c r="F137" s="6"/>
      <c r="G137" s="6"/>
      <c r="H137" s="6"/>
      <c r="I137" s="6"/>
      <c r="J137" s="7"/>
      <c r="K137" s="6"/>
      <c r="L137" s="5"/>
      <c r="M137" s="6"/>
      <c r="N137" s="6"/>
      <c r="O137" s="6"/>
      <c r="P137" s="6"/>
      <c r="Q137" s="6"/>
      <c r="R137" s="6"/>
      <c r="S137" s="6"/>
      <c r="T137" s="7"/>
    </row>
    <row r="138" spans="2:23" x14ac:dyDescent="0.25">
      <c r="B138" s="5"/>
      <c r="C138" s="6"/>
      <c r="D138" s="6"/>
      <c r="E138" s="6"/>
      <c r="F138" s="6"/>
      <c r="G138" s="6"/>
      <c r="H138" s="6"/>
      <c r="I138" s="6"/>
      <c r="J138" s="7"/>
      <c r="K138" s="6"/>
      <c r="L138" s="5"/>
      <c r="M138" s="6"/>
      <c r="N138" s="6"/>
      <c r="O138" s="6"/>
      <c r="P138" s="6"/>
      <c r="Q138" s="6"/>
      <c r="R138" s="6"/>
      <c r="S138" s="6"/>
      <c r="T138" s="7"/>
    </row>
    <row r="139" spans="2:23" x14ac:dyDescent="0.25">
      <c r="B139" s="5"/>
      <c r="C139" s="6"/>
      <c r="D139" s="6"/>
      <c r="E139" s="6"/>
      <c r="F139" s="6"/>
      <c r="G139" s="6"/>
      <c r="H139" s="6"/>
      <c r="I139" s="6"/>
      <c r="J139" s="7"/>
      <c r="K139" s="6"/>
      <c r="L139" s="5"/>
      <c r="M139" s="6"/>
      <c r="N139" s="6"/>
      <c r="O139" s="6"/>
      <c r="P139" s="6"/>
      <c r="Q139" s="6"/>
      <c r="R139" s="6"/>
      <c r="S139" s="6"/>
      <c r="T139" s="7"/>
    </row>
    <row r="140" spans="2:23" x14ac:dyDescent="0.25">
      <c r="B140" s="5"/>
      <c r="C140" s="6"/>
      <c r="D140" s="6"/>
      <c r="E140" s="6"/>
      <c r="F140" s="6"/>
      <c r="G140" s="6"/>
      <c r="H140" s="6"/>
      <c r="I140" s="6"/>
      <c r="J140" s="7"/>
      <c r="K140" s="6"/>
      <c r="L140" s="5"/>
      <c r="M140" s="6"/>
      <c r="N140" s="6"/>
      <c r="O140" s="6"/>
      <c r="P140" s="6"/>
      <c r="Q140" s="6"/>
      <c r="R140" s="6"/>
      <c r="S140" s="6"/>
      <c r="T140" s="7"/>
    </row>
    <row r="141" spans="2:23" x14ac:dyDescent="0.25">
      <c r="B141" s="5"/>
      <c r="C141" s="6"/>
      <c r="D141" s="6"/>
      <c r="E141" s="6"/>
      <c r="F141" s="6"/>
      <c r="G141" s="6"/>
      <c r="H141" s="6"/>
      <c r="I141" s="6"/>
      <c r="J141" s="7"/>
      <c r="K141" s="6"/>
      <c r="L141" s="5"/>
      <c r="M141" s="6"/>
      <c r="N141" s="6"/>
      <c r="O141" s="6"/>
      <c r="P141" s="6"/>
      <c r="Q141" s="6"/>
      <c r="R141" s="6"/>
      <c r="S141" s="6"/>
      <c r="T141" s="7"/>
    </row>
    <row r="142" spans="2:23" x14ac:dyDescent="0.25">
      <c r="B142" s="5"/>
      <c r="C142" s="6"/>
      <c r="D142" s="6"/>
      <c r="E142" s="6"/>
      <c r="F142" s="6"/>
      <c r="G142" s="6"/>
      <c r="H142" s="6"/>
      <c r="I142" s="6"/>
      <c r="J142" s="7"/>
      <c r="K142" s="6"/>
      <c r="L142" s="5"/>
      <c r="M142" s="6"/>
      <c r="N142" s="6"/>
      <c r="O142" s="6"/>
      <c r="P142" s="6"/>
      <c r="Q142" s="6"/>
      <c r="R142" s="6"/>
      <c r="S142" s="6"/>
      <c r="T142" s="7"/>
    </row>
    <row r="143" spans="2:23" x14ac:dyDescent="0.25">
      <c r="B143" s="5"/>
      <c r="C143" s="6"/>
      <c r="D143" s="6"/>
      <c r="E143" s="6"/>
      <c r="F143" s="6"/>
      <c r="G143" s="6"/>
      <c r="H143" s="6"/>
      <c r="I143" s="6"/>
      <c r="J143" s="7"/>
      <c r="K143" s="6"/>
      <c r="L143" s="5"/>
      <c r="M143" s="6"/>
      <c r="N143" s="6"/>
      <c r="O143" s="6"/>
      <c r="P143" s="6"/>
      <c r="Q143" s="6"/>
      <c r="R143" s="6"/>
      <c r="S143" s="6"/>
      <c r="T143" s="7"/>
    </row>
    <row r="144" spans="2:23" x14ac:dyDescent="0.25">
      <c r="B144" s="5"/>
      <c r="C144" s="6"/>
      <c r="D144" s="6"/>
      <c r="E144" s="6"/>
      <c r="F144" s="6"/>
      <c r="G144" s="6"/>
      <c r="H144" s="6"/>
      <c r="I144" s="6"/>
      <c r="J144" s="7"/>
      <c r="K144" s="6"/>
      <c r="L144" s="5"/>
      <c r="M144" s="6"/>
      <c r="N144" s="6"/>
      <c r="O144" s="6"/>
      <c r="P144" s="6"/>
      <c r="Q144" s="6"/>
      <c r="R144" s="6"/>
      <c r="S144" s="6"/>
      <c r="T144" s="7"/>
    </row>
    <row r="145" spans="2:20" x14ac:dyDescent="0.25">
      <c r="B145" s="5"/>
      <c r="C145" s="6"/>
      <c r="D145" s="6"/>
      <c r="E145" s="6"/>
      <c r="F145" s="6"/>
      <c r="G145" s="6"/>
      <c r="H145" s="6"/>
      <c r="I145" s="6"/>
      <c r="J145" s="7"/>
      <c r="K145" s="6"/>
      <c r="L145" s="5"/>
      <c r="M145" s="6"/>
      <c r="N145" s="6"/>
      <c r="O145" s="6"/>
      <c r="P145" s="6"/>
      <c r="Q145" s="6"/>
      <c r="R145" s="6"/>
      <c r="S145" s="6"/>
      <c r="T145" s="7"/>
    </row>
    <row r="146" spans="2:20" x14ac:dyDescent="0.25">
      <c r="B146" s="5"/>
      <c r="C146" s="6"/>
      <c r="D146" s="6"/>
      <c r="E146" s="6"/>
      <c r="F146" s="6"/>
      <c r="G146" s="6"/>
      <c r="H146" s="6"/>
      <c r="I146" s="6"/>
      <c r="J146" s="7"/>
      <c r="K146" s="6"/>
      <c r="L146" s="5"/>
      <c r="M146" s="6"/>
      <c r="N146" s="6"/>
      <c r="O146" s="6"/>
      <c r="P146" s="6"/>
      <c r="Q146" s="6"/>
      <c r="R146" s="6"/>
      <c r="S146" s="6"/>
      <c r="T146" s="7"/>
    </row>
    <row r="147" spans="2:20" x14ac:dyDescent="0.25">
      <c r="B147" s="5"/>
      <c r="C147" s="6"/>
      <c r="D147" s="6"/>
      <c r="E147" s="6"/>
      <c r="F147" s="6"/>
      <c r="G147" s="6"/>
      <c r="H147" s="6"/>
      <c r="I147" s="6"/>
      <c r="J147" s="7"/>
      <c r="K147" s="6"/>
      <c r="L147" s="5"/>
      <c r="M147" s="6"/>
      <c r="N147" s="6"/>
      <c r="O147" s="6"/>
      <c r="P147" s="6"/>
      <c r="Q147" s="6"/>
      <c r="R147" s="6"/>
      <c r="S147" s="6"/>
      <c r="T147" s="7"/>
    </row>
    <row r="148" spans="2:20" x14ac:dyDescent="0.25">
      <c r="B148" s="5"/>
      <c r="C148" s="6"/>
      <c r="D148" s="6"/>
      <c r="E148" s="6"/>
      <c r="F148" s="6"/>
      <c r="G148" s="6"/>
      <c r="H148" s="6"/>
      <c r="I148" s="6"/>
      <c r="J148" s="7"/>
      <c r="K148" s="6"/>
      <c r="L148" s="5"/>
      <c r="M148" s="6"/>
      <c r="N148" s="6"/>
      <c r="O148" s="6"/>
      <c r="P148" s="6"/>
      <c r="Q148" s="6"/>
      <c r="R148" s="6"/>
      <c r="S148" s="6"/>
      <c r="T148" s="7"/>
    </row>
    <row r="149" spans="2:20" x14ac:dyDescent="0.25">
      <c r="B149" s="5"/>
      <c r="C149" s="6"/>
      <c r="D149" s="6"/>
      <c r="E149" s="6"/>
      <c r="F149" s="6"/>
      <c r="G149" s="6"/>
      <c r="H149" s="6"/>
      <c r="I149" s="6"/>
      <c r="J149" s="7"/>
      <c r="K149" s="6"/>
      <c r="L149" s="5"/>
      <c r="M149" s="6"/>
      <c r="N149" s="6"/>
      <c r="O149" s="6"/>
      <c r="P149" s="6"/>
      <c r="Q149" s="6"/>
      <c r="R149" s="6"/>
      <c r="S149" s="6"/>
      <c r="T149" s="7"/>
    </row>
    <row r="150" spans="2:20" x14ac:dyDescent="0.25">
      <c r="B150" s="5"/>
      <c r="C150" s="6"/>
      <c r="D150" s="6"/>
      <c r="E150" s="6"/>
      <c r="F150" s="6"/>
      <c r="G150" s="6"/>
      <c r="H150" s="6" t="s">
        <v>45</v>
      </c>
      <c r="I150" s="6"/>
      <c r="J150" s="7"/>
      <c r="K150" s="6"/>
      <c r="L150" s="5"/>
      <c r="M150" s="6"/>
      <c r="N150" s="6"/>
      <c r="O150" s="6"/>
      <c r="P150" s="6"/>
      <c r="Q150" s="6"/>
      <c r="R150" s="6"/>
      <c r="S150" s="6"/>
      <c r="T150" s="7"/>
    </row>
    <row r="151" spans="2:20" x14ac:dyDescent="0.25">
      <c r="B151" s="5"/>
      <c r="C151" s="6"/>
      <c r="D151" s="6"/>
      <c r="E151" s="6"/>
      <c r="F151" s="6"/>
      <c r="G151" s="6"/>
      <c r="H151" s="6"/>
      <c r="I151" s="6"/>
      <c r="J151" s="7"/>
      <c r="K151" s="6"/>
      <c r="L151" s="5"/>
      <c r="M151" s="6"/>
      <c r="N151" s="6"/>
      <c r="O151" s="6"/>
      <c r="P151" s="6"/>
      <c r="Q151" s="6"/>
      <c r="R151" s="6"/>
      <c r="S151" s="6"/>
      <c r="T151" s="7"/>
    </row>
    <row r="152" spans="2:20" x14ac:dyDescent="0.25">
      <c r="B152" s="5"/>
      <c r="C152" s="6"/>
      <c r="D152" s="6"/>
      <c r="E152" s="6"/>
      <c r="F152" s="6"/>
      <c r="G152" s="6"/>
      <c r="H152" s="6"/>
      <c r="I152" s="6"/>
      <c r="J152" s="7"/>
      <c r="K152" s="6"/>
      <c r="L152" s="5"/>
      <c r="M152" s="6"/>
      <c r="N152" s="6"/>
      <c r="O152" s="6"/>
      <c r="P152" s="6"/>
      <c r="Q152" s="6"/>
      <c r="R152" s="6"/>
      <c r="S152" s="6"/>
      <c r="T152" s="7"/>
    </row>
    <row r="153" spans="2:20" x14ac:dyDescent="0.25">
      <c r="B153" s="5"/>
      <c r="C153" s="6"/>
      <c r="D153" s="6"/>
      <c r="E153" s="6"/>
      <c r="F153" s="6"/>
      <c r="G153" s="6"/>
      <c r="H153" s="6"/>
      <c r="I153" s="6"/>
      <c r="J153" s="7"/>
      <c r="K153" s="6"/>
      <c r="L153" s="5"/>
      <c r="M153" s="6"/>
      <c r="N153" s="6"/>
      <c r="O153" s="6"/>
      <c r="P153" s="6"/>
      <c r="Q153" s="6"/>
      <c r="R153" s="6"/>
      <c r="S153" s="6"/>
      <c r="T153" s="7"/>
    </row>
    <row r="154" spans="2:20" x14ac:dyDescent="0.25">
      <c r="B154" s="5"/>
      <c r="C154" s="6"/>
      <c r="D154" s="6"/>
      <c r="E154" s="6"/>
      <c r="F154" s="6"/>
      <c r="G154" s="6"/>
      <c r="H154" s="6"/>
      <c r="I154" s="6"/>
      <c r="J154" s="7"/>
      <c r="K154" s="6"/>
      <c r="L154" s="5"/>
      <c r="M154" s="6"/>
      <c r="N154" s="6"/>
      <c r="O154" s="6"/>
      <c r="P154" s="6"/>
      <c r="Q154" s="6"/>
      <c r="R154" s="6"/>
      <c r="S154" s="6"/>
      <c r="T154" s="7"/>
    </row>
    <row r="155" spans="2:20" ht="13.5" thickBot="1" x14ac:dyDescent="0.3">
      <c r="B155" s="5"/>
      <c r="C155" s="6"/>
      <c r="D155" s="6"/>
      <c r="E155" s="6"/>
      <c r="F155" s="6"/>
      <c r="G155" s="6"/>
      <c r="H155" s="6"/>
      <c r="I155" s="6"/>
      <c r="J155" s="7"/>
      <c r="K155" s="6"/>
      <c r="L155" s="5"/>
      <c r="M155" s="6"/>
      <c r="N155" s="6"/>
      <c r="O155" s="6"/>
      <c r="P155" s="6"/>
      <c r="Q155" s="6"/>
      <c r="R155" s="6"/>
      <c r="S155" s="6"/>
      <c r="T155" s="7"/>
    </row>
    <row r="156" spans="2:20" ht="51" x14ac:dyDescent="0.25">
      <c r="B156" s="5"/>
      <c r="C156" s="57" t="s">
        <v>39</v>
      </c>
      <c r="D156" s="58" t="s">
        <v>49</v>
      </c>
      <c r="E156" s="58" t="s">
        <v>8</v>
      </c>
      <c r="F156" s="58" t="s">
        <v>35</v>
      </c>
      <c r="G156" s="58" t="s">
        <v>36</v>
      </c>
      <c r="H156" s="58" t="s">
        <v>38</v>
      </c>
      <c r="I156" s="36" t="s">
        <v>42</v>
      </c>
      <c r="J156" s="7"/>
      <c r="K156" s="6"/>
      <c r="L156" s="5"/>
      <c r="M156" s="57" t="s">
        <v>39</v>
      </c>
      <c r="N156" s="58" t="s">
        <v>49</v>
      </c>
      <c r="O156" s="58" t="s">
        <v>8</v>
      </c>
      <c r="P156" s="58" t="s">
        <v>35</v>
      </c>
      <c r="Q156" s="58" t="s">
        <v>36</v>
      </c>
      <c r="R156" s="58" t="s">
        <v>38</v>
      </c>
      <c r="S156" s="36" t="s">
        <v>42</v>
      </c>
      <c r="T156" s="7"/>
    </row>
    <row r="157" spans="2:20" x14ac:dyDescent="0.25">
      <c r="B157" s="5"/>
      <c r="C157" s="37" t="str">
        <f>IF(ISBLANK(B282),"",B282)</f>
        <v/>
      </c>
      <c r="D157" s="20">
        <f>AD282</f>
        <v>1.7403626894942439</v>
      </c>
      <c r="E157" s="33">
        <f>AN282</f>
        <v>0.10473535052001304</v>
      </c>
      <c r="F157" s="33">
        <f>AR282</f>
        <v>-0.1103635729331594</v>
      </c>
      <c r="G157" s="33">
        <f>AS282</f>
        <v>0.31983427397318548</v>
      </c>
      <c r="H157" s="33" t="str">
        <f t="shared" ref="H157:H162" si="36">IF(AND(F157="",G157=""),"",IF(AND(F157&gt;-0.5,G157&lt;=0.5),"YES","NO"))</f>
        <v>YES</v>
      </c>
      <c r="I157" s="38" t="str">
        <f>IF(H157="","",IFERROR(IF(H157="YES","YES",IF(AND($F$165="NO",F157&gt;-$I$165,G157&lt;$I$165),"YES","NO")),""))</f>
        <v>YES</v>
      </c>
      <c r="J157" s="7"/>
      <c r="K157" s="6"/>
      <c r="L157" s="5"/>
      <c r="M157" s="37" t="str">
        <f>IF(ISBLANK(B296),"",B296)</f>
        <v/>
      </c>
      <c r="N157" s="20">
        <f>AD296</f>
        <v>1.7403626894942439</v>
      </c>
      <c r="O157" s="33">
        <f>AN296</f>
        <v>-0.89526464947998707</v>
      </c>
      <c r="P157" s="33">
        <f>AR296</f>
        <v>-1.1175816576127962</v>
      </c>
      <c r="Q157" s="33">
        <f>AS296</f>
        <v>-0.67294764134717799</v>
      </c>
      <c r="R157" s="33" t="str">
        <f t="shared" ref="R157:R162" si="37">IF(AND(P157="",Q157=""),"",IF(AND(P157&gt;-0.5,Q157&lt;=0.5),"YES","NO"))</f>
        <v>NO</v>
      </c>
      <c r="S157" s="38" t="str">
        <f>IF(R157="","",IFERROR(IF(R157="YES","YES",IF(AND($P$165="NO",P157&gt;-$S$165,Q157&lt;$S$165),"YES","NO")),""))</f>
        <v>NO</v>
      </c>
      <c r="T157" s="7"/>
    </row>
    <row r="158" spans="2:20" x14ac:dyDescent="0.25">
      <c r="B158" s="5"/>
      <c r="C158" s="37" t="str">
        <f t="shared" ref="C158:C162" si="38">IF(ISBLANK(B283),"",B283)</f>
        <v/>
      </c>
      <c r="D158" s="20">
        <f t="shared" ref="D158:D162" si="39">AD283</f>
        <v>2.1139433523068369</v>
      </c>
      <c r="E158" s="33">
        <f t="shared" ref="E158:E162" si="40">AN283</f>
        <v>-0.33579210192319331</v>
      </c>
      <c r="F158" s="33">
        <f t="shared" ref="F158:G158" si="41">AR283</f>
        <v>-0.5508910253763657</v>
      </c>
      <c r="G158" s="33">
        <f t="shared" si="41"/>
        <v>-0.12069317847002087</v>
      </c>
      <c r="H158" s="33" t="str">
        <f t="shared" si="36"/>
        <v>NO</v>
      </c>
      <c r="I158" s="38" t="str">
        <f t="shared" ref="I158:I162" si="42">IF(H158="","",IFERROR(IF(H158="YES","YES",IF(AND($F$165="NO",F158&gt;-$I$165,G158&lt;$I$165),"YES","NO")),""))</f>
        <v>YES</v>
      </c>
      <c r="J158" s="7"/>
      <c r="K158" s="6"/>
      <c r="L158" s="5"/>
      <c r="M158" s="37" t="str">
        <f t="shared" ref="M158:M162" si="43">IF(ISBLANK(B297),"",B297)</f>
        <v/>
      </c>
      <c r="N158" s="20">
        <f t="shared" ref="N158:N162" si="44">AD297</f>
        <v>2</v>
      </c>
      <c r="O158" s="33">
        <f t="shared" ref="O158:O162" si="45">AN297</f>
        <v>-1.2218487496163564</v>
      </c>
      <c r="P158" s="33">
        <f t="shared" ref="P158:Q158" si="46">AR297</f>
        <v>-1.4441657577491656</v>
      </c>
      <c r="Q158" s="33">
        <f t="shared" si="46"/>
        <v>-0.99953174148354718</v>
      </c>
      <c r="R158" s="33" t="str">
        <f t="shared" si="37"/>
        <v>NO</v>
      </c>
      <c r="S158" s="38" t="str">
        <f t="shared" ref="S158:S161" si="47">IF(R158="","",IFERROR(IF(R158="YES","YES",IF(AND($P$165="NO",P158&gt;-$S$165,Q158&lt;$S$165),"YES","NO")),""))</f>
        <v>NO</v>
      </c>
      <c r="T158" s="7"/>
    </row>
    <row r="159" spans="2:20" x14ac:dyDescent="0.25">
      <c r="B159" s="5"/>
      <c r="C159" s="37" t="str">
        <f t="shared" si="38"/>
        <v/>
      </c>
      <c r="D159" s="20">
        <f t="shared" si="39"/>
        <v>2.6812412373755872</v>
      </c>
      <c r="E159" s="33">
        <f t="shared" si="40"/>
        <v>0.51741584957883546</v>
      </c>
      <c r="F159" s="33">
        <f t="shared" ref="F159:G159" si="48">AR284</f>
        <v>0.30231692612566302</v>
      </c>
      <c r="G159" s="33">
        <f t="shared" si="48"/>
        <v>0.73251477303200785</v>
      </c>
      <c r="H159" s="33" t="str">
        <f t="shared" si="36"/>
        <v>NO</v>
      </c>
      <c r="I159" s="38" t="str">
        <f t="shared" si="42"/>
        <v>NO</v>
      </c>
      <c r="J159" s="7"/>
      <c r="K159" s="6"/>
      <c r="L159" s="5"/>
      <c r="M159" s="37" t="str">
        <f t="shared" si="43"/>
        <v/>
      </c>
      <c r="N159" s="20">
        <f t="shared" si="44"/>
        <v>2.6812412373755872</v>
      </c>
      <c r="O159" s="33">
        <f t="shared" si="45"/>
        <v>-0.91781324381264984</v>
      </c>
      <c r="P159" s="33">
        <f t="shared" ref="P159:Q159" si="49">AR298</f>
        <v>-1.140130251945459</v>
      </c>
      <c r="Q159" s="33">
        <f t="shared" si="49"/>
        <v>-0.69549623567984065</v>
      </c>
      <c r="R159" s="33" t="str">
        <f t="shared" si="37"/>
        <v>NO</v>
      </c>
      <c r="S159" s="38" t="str">
        <f t="shared" si="47"/>
        <v>NO</v>
      </c>
      <c r="T159" s="7"/>
    </row>
    <row r="160" spans="2:20" x14ac:dyDescent="0.25">
      <c r="B160" s="5"/>
      <c r="C160" s="37" t="str">
        <f t="shared" si="38"/>
        <v/>
      </c>
      <c r="D160" s="20">
        <f t="shared" si="39"/>
        <v>2.716003343634799</v>
      </c>
      <c r="E160" s="33">
        <f t="shared" si="40"/>
        <v>0.99156683246313726</v>
      </c>
      <c r="F160" s="33">
        <f t="shared" ref="F160:G160" si="50">AR285</f>
        <v>0.77646790900996487</v>
      </c>
      <c r="G160" s="33">
        <f t="shared" si="50"/>
        <v>1.2066657559163096</v>
      </c>
      <c r="H160" s="33" t="str">
        <f t="shared" si="36"/>
        <v>NO</v>
      </c>
      <c r="I160" s="38" t="str">
        <f t="shared" si="42"/>
        <v>NO</v>
      </c>
      <c r="J160" s="7"/>
      <c r="K160" s="6"/>
      <c r="L160" s="5"/>
      <c r="M160" s="37" t="str">
        <f t="shared" si="43"/>
        <v/>
      </c>
      <c r="N160" s="20">
        <f t="shared" si="44"/>
        <v>2.6127838567197355</v>
      </c>
      <c r="O160" s="33">
        <f t="shared" si="45"/>
        <v>-0.90521368062179919</v>
      </c>
      <c r="P160" s="33">
        <f t="shared" ref="P160:Q160" si="51">AR299</f>
        <v>-1.1275306887546084</v>
      </c>
      <c r="Q160" s="33">
        <f t="shared" si="51"/>
        <v>-0.68289667248899</v>
      </c>
      <c r="R160" s="33" t="str">
        <f t="shared" si="37"/>
        <v>NO</v>
      </c>
      <c r="S160" s="38" t="str">
        <f t="shared" si="47"/>
        <v>NO</v>
      </c>
      <c r="T160" s="7"/>
    </row>
    <row r="161" spans="2:21" x14ac:dyDescent="0.25">
      <c r="B161" s="5"/>
      <c r="C161" s="37" t="str">
        <f t="shared" si="38"/>
        <v/>
      </c>
      <c r="D161" s="20">
        <f t="shared" si="39"/>
        <v>3.6532125137753435</v>
      </c>
      <c r="E161" s="33">
        <f t="shared" si="40"/>
        <v>0.91498921029165148</v>
      </c>
      <c r="F161" s="33">
        <f t="shared" ref="F161:G161" si="52">AR286</f>
        <v>0.69989028683847909</v>
      </c>
      <c r="G161" s="33">
        <f t="shared" si="52"/>
        <v>1.1300881337448239</v>
      </c>
      <c r="H161" s="33" t="str">
        <f t="shared" si="36"/>
        <v>NO</v>
      </c>
      <c r="I161" s="38" t="str">
        <f t="shared" si="42"/>
        <v>NO</v>
      </c>
      <c r="J161" s="7"/>
      <c r="K161" s="6"/>
      <c r="L161" s="5"/>
      <c r="M161" s="37" t="str">
        <f t="shared" si="43"/>
        <v/>
      </c>
      <c r="N161" s="20">
        <f t="shared" si="44"/>
        <v>3.6532125137753435</v>
      </c>
      <c r="O161" s="33">
        <f t="shared" si="45"/>
        <v>-8.5010789708348522E-2</v>
      </c>
      <c r="P161" s="33">
        <f t="shared" ref="P161:Q161" si="53">AR300</f>
        <v>-0.30732779784115766</v>
      </c>
      <c r="Q161" s="33">
        <f t="shared" si="53"/>
        <v>0.13730621842446061</v>
      </c>
      <c r="R161" s="33" t="str">
        <f t="shared" si="37"/>
        <v>YES</v>
      </c>
      <c r="S161" s="38" t="str">
        <f t="shared" si="47"/>
        <v>YES</v>
      </c>
      <c r="T161" s="7"/>
    </row>
    <row r="162" spans="2:21" ht="13.5" thickBot="1" x14ac:dyDescent="0.3">
      <c r="B162" s="5"/>
      <c r="C162" s="39" t="str">
        <f t="shared" si="38"/>
        <v/>
      </c>
      <c r="D162" s="26">
        <f t="shared" si="39"/>
        <v>3.7708520116421442</v>
      </c>
      <c r="E162" s="104">
        <f t="shared" si="40"/>
        <v>1.0144778233686229</v>
      </c>
      <c r="F162" s="104">
        <f t="shared" ref="F162:G162" si="54">AR287</f>
        <v>0.79937889991545052</v>
      </c>
      <c r="G162" s="104">
        <f t="shared" si="54"/>
        <v>1.2295767468217953</v>
      </c>
      <c r="H162" s="104" t="str">
        <f t="shared" si="36"/>
        <v>NO</v>
      </c>
      <c r="I162" s="105" t="str">
        <f t="shared" si="42"/>
        <v>NO</v>
      </c>
      <c r="J162" s="7"/>
      <c r="K162" s="6"/>
      <c r="L162" s="5"/>
      <c r="M162" s="39" t="str">
        <f t="shared" si="43"/>
        <v/>
      </c>
      <c r="N162" s="26">
        <f t="shared" si="44"/>
        <v>3.7708520116421442</v>
      </c>
      <c r="O162" s="104">
        <f t="shared" si="45"/>
        <v>1.4477823368622911E-2</v>
      </c>
      <c r="P162" s="104">
        <f t="shared" ref="P162:Q162" si="55">AR301</f>
        <v>-0.20783918476418622</v>
      </c>
      <c r="Q162" s="104">
        <f t="shared" si="55"/>
        <v>0.23679483150143205</v>
      </c>
      <c r="R162" s="104" t="str">
        <f t="shared" si="37"/>
        <v>YES</v>
      </c>
      <c r="S162" s="105" t="s">
        <v>99</v>
      </c>
      <c r="T162" s="7"/>
    </row>
    <row r="163" spans="2:21" ht="13.5" thickBot="1" x14ac:dyDescent="0.3">
      <c r="B163" s="5"/>
      <c r="C163" s="11"/>
      <c r="D163" s="13"/>
      <c r="E163" s="13"/>
      <c r="F163" s="13"/>
      <c r="G163" s="13"/>
      <c r="H163" s="13"/>
      <c r="I163" s="13"/>
      <c r="J163" s="14"/>
      <c r="K163" s="6"/>
      <c r="L163" s="5"/>
      <c r="M163" s="11"/>
      <c r="N163" s="13"/>
      <c r="O163" s="13"/>
      <c r="P163" s="13"/>
      <c r="Q163" s="13"/>
      <c r="R163" s="13"/>
      <c r="S163" s="13"/>
      <c r="T163" s="14"/>
    </row>
    <row r="164" spans="2:21" ht="26.25" thickBot="1" x14ac:dyDescent="0.3">
      <c r="B164" s="5"/>
      <c r="C164" s="11"/>
      <c r="D164" s="40" t="s">
        <v>23</v>
      </c>
      <c r="E164" s="62" t="s">
        <v>34</v>
      </c>
      <c r="F164" s="167" t="s">
        <v>66</v>
      </c>
      <c r="G164" s="168"/>
      <c r="H164" s="155" t="s">
        <v>43</v>
      </c>
      <c r="I164" s="183"/>
      <c r="J164" s="14"/>
      <c r="K164" s="6"/>
      <c r="L164" s="5"/>
      <c r="M164" s="11"/>
      <c r="N164" s="40" t="s">
        <v>23</v>
      </c>
      <c r="O164" s="62" t="s">
        <v>34</v>
      </c>
      <c r="P164" s="167" t="s">
        <v>66</v>
      </c>
      <c r="Q164" s="168"/>
      <c r="R164" s="155" t="s">
        <v>43</v>
      </c>
      <c r="S164" s="183"/>
      <c r="T164" s="14"/>
    </row>
    <row r="165" spans="2:21" ht="15" thickBot="1" x14ac:dyDescent="0.3">
      <c r="B165" s="5"/>
      <c r="C165" s="42" t="s">
        <v>37</v>
      </c>
      <c r="D165" s="61">
        <f>AG282</f>
        <v>0.15</v>
      </c>
      <c r="E165" s="61">
        <f>AK282</f>
        <v>0.14899999999999999</v>
      </c>
      <c r="F165" s="169" t="str">
        <f>IF(D165="","",IF(D165&lt;=0.125,"YES","NO"))</f>
        <v>NO</v>
      </c>
      <c r="G165" s="170"/>
      <c r="H165" s="91" t="s">
        <v>60</v>
      </c>
      <c r="I165" s="75">
        <f>IF(D165="","",E289)</f>
        <v>0.6</v>
      </c>
      <c r="J165" s="14"/>
      <c r="K165" s="6"/>
      <c r="L165" s="5"/>
      <c r="M165" s="42" t="s">
        <v>37</v>
      </c>
      <c r="N165" s="61">
        <f>AG296</f>
        <v>0.11600000000000001</v>
      </c>
      <c r="O165" s="61">
        <f>AK296</f>
        <v>0.154</v>
      </c>
      <c r="P165" s="169" t="str">
        <f>IF(N165="","",IF(N165&lt;=0.125,"YES","NO"))</f>
        <v>YES</v>
      </c>
      <c r="Q165" s="170"/>
      <c r="R165" s="91" t="s">
        <v>60</v>
      </c>
      <c r="S165" s="75">
        <f>IF(N165="","",E303)</f>
        <v>0.5</v>
      </c>
      <c r="T165" s="14"/>
    </row>
    <row r="166" spans="2:21" ht="13.5" thickBot="1" x14ac:dyDescent="0.3">
      <c r="B166" s="9"/>
      <c r="C166" s="10"/>
      <c r="D166" s="10"/>
      <c r="E166" s="10"/>
      <c r="F166" s="10"/>
      <c r="G166" s="16"/>
      <c r="H166" s="10"/>
      <c r="I166" s="10"/>
      <c r="J166" s="17"/>
      <c r="K166" s="6"/>
      <c r="L166" s="9"/>
      <c r="M166" s="10"/>
      <c r="N166" s="10"/>
      <c r="O166" s="10"/>
      <c r="P166" s="10"/>
      <c r="Q166" s="16"/>
      <c r="R166" s="10"/>
      <c r="S166" s="10"/>
      <c r="T166" s="17"/>
    </row>
    <row r="167" spans="2:21" x14ac:dyDescent="0.25">
      <c r="B167" s="6"/>
      <c r="C167" s="6"/>
      <c r="D167" s="6"/>
      <c r="E167" s="6"/>
      <c r="F167" s="6"/>
      <c r="G167" s="13"/>
      <c r="H167" s="6"/>
      <c r="I167" s="6"/>
      <c r="J167" s="13"/>
      <c r="K167" s="6"/>
      <c r="L167" s="6"/>
      <c r="M167" s="6"/>
      <c r="N167" s="6"/>
      <c r="O167" s="6"/>
      <c r="P167" s="6"/>
      <c r="Q167" s="6"/>
      <c r="R167" s="13"/>
      <c r="S167" s="6"/>
      <c r="T167" s="6"/>
      <c r="U167" s="13"/>
    </row>
    <row r="168" spans="2:21" x14ac:dyDescent="0.25">
      <c r="B168" s="6"/>
      <c r="C168" s="6"/>
      <c r="D168" s="6"/>
      <c r="E168" s="6"/>
      <c r="F168" s="6"/>
      <c r="G168" s="13"/>
      <c r="H168" s="6"/>
      <c r="I168" s="6"/>
      <c r="J168" s="13"/>
      <c r="K168" s="6"/>
      <c r="L168" s="6"/>
      <c r="M168" s="6"/>
      <c r="N168" s="6"/>
      <c r="O168" s="6"/>
      <c r="P168" s="6"/>
      <c r="Q168" s="6"/>
      <c r="R168" s="13"/>
      <c r="S168" s="6"/>
      <c r="T168" s="6"/>
      <c r="U168" s="13"/>
    </row>
    <row r="169" spans="2:21" x14ac:dyDescent="0.25">
      <c r="B169" s="6"/>
      <c r="C169" s="6"/>
      <c r="D169" s="6"/>
      <c r="E169" s="6"/>
      <c r="F169" s="6"/>
      <c r="G169" s="13"/>
      <c r="H169" s="6"/>
      <c r="I169" s="6"/>
      <c r="J169" s="13"/>
      <c r="K169" s="6"/>
      <c r="L169" s="6"/>
      <c r="M169" s="6"/>
      <c r="N169" s="6"/>
      <c r="O169" s="6"/>
      <c r="P169" s="6"/>
      <c r="Q169" s="6"/>
      <c r="R169" s="13"/>
      <c r="S169" s="6"/>
      <c r="T169" s="6"/>
      <c r="U169" s="13"/>
    </row>
    <row r="170" spans="2:21" x14ac:dyDescent="0.25">
      <c r="B170" s="6"/>
      <c r="C170" s="6"/>
      <c r="D170" s="6"/>
      <c r="E170" s="6"/>
      <c r="F170" s="6"/>
      <c r="G170" s="13"/>
      <c r="H170" s="6"/>
      <c r="I170" s="6"/>
      <c r="J170" s="13"/>
      <c r="K170" s="6"/>
      <c r="L170" s="6"/>
      <c r="M170" s="6"/>
      <c r="N170" s="6"/>
      <c r="O170" s="6"/>
      <c r="P170" s="6"/>
      <c r="Q170" s="6"/>
      <c r="R170" s="13"/>
      <c r="S170" s="6"/>
      <c r="T170" s="6"/>
      <c r="U170" s="13"/>
    </row>
    <row r="171" spans="2:21" x14ac:dyDescent="0.25">
      <c r="B171" s="6"/>
      <c r="C171" s="6"/>
      <c r="D171" s="6"/>
      <c r="E171" s="6"/>
      <c r="F171" s="6"/>
      <c r="G171" s="13"/>
      <c r="H171" s="6"/>
      <c r="I171" s="6"/>
      <c r="J171" s="13"/>
      <c r="K171" s="6"/>
      <c r="L171" s="6"/>
      <c r="M171" s="6"/>
      <c r="N171" s="6"/>
      <c r="O171" s="6"/>
      <c r="P171" s="6"/>
      <c r="Q171" s="6"/>
      <c r="R171" s="13"/>
      <c r="S171" s="6"/>
      <c r="T171" s="6"/>
      <c r="U171" s="13"/>
    </row>
    <row r="172" spans="2:21" x14ac:dyDescent="0.25">
      <c r="B172" s="6"/>
      <c r="C172" s="6"/>
      <c r="D172" s="6"/>
      <c r="E172" s="6"/>
      <c r="F172" s="6"/>
      <c r="G172" s="13"/>
      <c r="H172" s="6"/>
      <c r="I172" s="6"/>
      <c r="J172" s="13"/>
      <c r="K172" s="6"/>
      <c r="L172" s="6"/>
      <c r="M172" s="6"/>
      <c r="N172" s="6"/>
      <c r="O172" s="6"/>
      <c r="P172" s="6"/>
      <c r="Q172" s="6"/>
      <c r="R172" s="13"/>
      <c r="S172" s="6"/>
      <c r="T172" s="6"/>
      <c r="U172" s="13"/>
    </row>
    <row r="173" spans="2:21" x14ac:dyDescent="0.25">
      <c r="B173" s="6"/>
      <c r="C173" s="6"/>
      <c r="D173" s="6"/>
      <c r="E173" s="6"/>
      <c r="F173" s="6"/>
      <c r="G173" s="13"/>
      <c r="H173" s="6"/>
      <c r="I173" s="6"/>
      <c r="J173" s="13"/>
      <c r="K173" s="6"/>
      <c r="L173" s="6"/>
      <c r="M173" s="6"/>
      <c r="N173" s="6"/>
      <c r="O173" s="6"/>
      <c r="P173" s="6"/>
      <c r="Q173" s="6"/>
      <c r="R173" s="13"/>
      <c r="S173" s="6"/>
      <c r="T173" s="6"/>
      <c r="U173" s="13"/>
    </row>
    <row r="174" spans="2:21" x14ac:dyDescent="0.25">
      <c r="B174" s="6"/>
      <c r="C174" s="6"/>
      <c r="D174" s="6"/>
      <c r="E174" s="6"/>
      <c r="F174" s="6"/>
      <c r="G174" s="13"/>
      <c r="H174" s="6"/>
      <c r="I174" s="6"/>
      <c r="J174" s="13"/>
      <c r="K174" s="6"/>
      <c r="L174" s="6"/>
      <c r="M174" s="6"/>
      <c r="N174" s="6"/>
      <c r="O174" s="6"/>
      <c r="P174" s="6"/>
      <c r="Q174" s="6"/>
      <c r="R174" s="13"/>
      <c r="S174" s="6"/>
      <c r="T174" s="6"/>
      <c r="U174" s="13"/>
    </row>
    <row r="175" spans="2:21" x14ac:dyDescent="0.25">
      <c r="B175" s="6"/>
      <c r="C175" s="6"/>
      <c r="D175" s="6"/>
      <c r="E175" s="6"/>
      <c r="F175" s="6"/>
      <c r="G175" s="13"/>
      <c r="H175" s="6"/>
      <c r="I175" s="6"/>
      <c r="J175" s="13"/>
      <c r="K175" s="6"/>
      <c r="L175" s="6"/>
      <c r="M175" s="6"/>
      <c r="N175" s="6"/>
      <c r="O175" s="6"/>
      <c r="P175" s="6"/>
      <c r="Q175" s="6"/>
      <c r="R175" s="13"/>
      <c r="S175" s="6"/>
      <c r="T175" s="6"/>
      <c r="U175" s="13"/>
    </row>
    <row r="176" spans="2:21" x14ac:dyDescent="0.25">
      <c r="B176" s="6"/>
      <c r="C176" s="6"/>
      <c r="D176" s="6"/>
      <c r="E176" s="6"/>
      <c r="F176" s="6"/>
      <c r="G176" s="13"/>
      <c r="H176" s="6"/>
      <c r="I176" s="6"/>
      <c r="J176" s="13"/>
      <c r="K176" s="6"/>
      <c r="L176" s="6"/>
      <c r="M176" s="6"/>
      <c r="N176" s="6"/>
      <c r="O176" s="6"/>
      <c r="P176" s="6"/>
      <c r="Q176" s="6"/>
      <c r="R176" s="13"/>
      <c r="S176" s="6"/>
      <c r="T176" s="6"/>
      <c r="U176" s="13"/>
    </row>
    <row r="177" spans="2:23" x14ac:dyDescent="0.25">
      <c r="B177" s="6"/>
      <c r="C177" s="6"/>
      <c r="D177" s="6"/>
      <c r="E177" s="6"/>
      <c r="F177" s="6"/>
      <c r="G177" s="13"/>
      <c r="H177" s="6"/>
      <c r="I177" s="6"/>
      <c r="J177" s="13"/>
      <c r="K177" s="6"/>
      <c r="L177" s="6"/>
      <c r="M177" s="6"/>
      <c r="N177" s="6"/>
      <c r="O177" s="6"/>
      <c r="P177" s="6"/>
      <c r="Q177" s="6"/>
      <c r="R177" s="13"/>
      <c r="S177" s="6"/>
      <c r="T177" s="6"/>
      <c r="U177" s="13"/>
    </row>
    <row r="178" spans="2:23" x14ac:dyDescent="0.25">
      <c r="B178" s="6"/>
      <c r="C178" s="6"/>
      <c r="D178" s="6"/>
      <c r="E178" s="6"/>
      <c r="F178" s="6"/>
      <c r="G178" s="13"/>
      <c r="H178" s="6"/>
      <c r="I178" s="6"/>
      <c r="J178" s="13"/>
      <c r="K178" s="6"/>
      <c r="L178" s="6"/>
      <c r="M178" s="6"/>
      <c r="N178" s="6"/>
      <c r="O178" s="6"/>
      <c r="P178" s="6"/>
      <c r="Q178" s="6"/>
      <c r="R178" s="13"/>
      <c r="S178" s="6"/>
      <c r="T178" s="6"/>
      <c r="U178" s="13"/>
    </row>
    <row r="179" spans="2:23" x14ac:dyDescent="0.25">
      <c r="B179" s="6"/>
      <c r="C179" s="6"/>
      <c r="D179" s="6"/>
      <c r="E179" s="6"/>
      <c r="F179" s="6"/>
      <c r="G179" s="13"/>
      <c r="H179" s="6"/>
      <c r="I179" s="6"/>
      <c r="J179" s="13"/>
      <c r="K179" s="6"/>
      <c r="L179" s="6"/>
      <c r="M179" s="6"/>
      <c r="N179" s="6"/>
      <c r="O179" s="6"/>
      <c r="P179" s="6"/>
      <c r="Q179" s="6"/>
      <c r="R179" s="13"/>
      <c r="S179" s="6"/>
      <c r="T179" s="6"/>
      <c r="U179" s="13"/>
    </row>
    <row r="180" spans="2:23" x14ac:dyDescent="0.25">
      <c r="B180" s="6"/>
      <c r="C180" s="6"/>
      <c r="D180" s="6"/>
      <c r="E180" s="6"/>
      <c r="F180" s="6"/>
      <c r="G180" s="13"/>
      <c r="H180" s="6"/>
      <c r="I180" s="6"/>
      <c r="J180" s="13"/>
      <c r="K180" s="6"/>
      <c r="L180" s="6"/>
      <c r="M180" s="6"/>
      <c r="N180" s="6"/>
      <c r="O180" s="6"/>
      <c r="P180" s="6"/>
      <c r="Q180" s="6"/>
      <c r="R180" s="13"/>
      <c r="S180" s="6"/>
      <c r="T180" s="6"/>
      <c r="U180" s="13"/>
    </row>
    <row r="181" spans="2:23" x14ac:dyDescent="0.25">
      <c r="B181" s="6"/>
      <c r="C181" s="6"/>
      <c r="D181" s="6"/>
      <c r="E181" s="6"/>
      <c r="F181" s="6"/>
      <c r="G181" s="13"/>
      <c r="H181" s="6"/>
      <c r="I181" s="6"/>
      <c r="J181" s="13"/>
      <c r="K181" s="6"/>
      <c r="L181" s="6"/>
      <c r="M181" s="6"/>
      <c r="N181" s="6"/>
      <c r="O181" s="6"/>
      <c r="P181" s="6"/>
      <c r="Q181" s="6"/>
      <c r="R181" s="13"/>
      <c r="S181" s="6"/>
      <c r="T181" s="6"/>
      <c r="U181" s="13"/>
    </row>
    <row r="182" spans="2:23" x14ac:dyDescent="0.25">
      <c r="B182" s="6"/>
      <c r="C182" s="6"/>
      <c r="D182" s="6"/>
      <c r="E182" s="6"/>
      <c r="F182" s="6"/>
      <c r="G182" s="13"/>
      <c r="H182" s="6"/>
      <c r="I182" s="6"/>
      <c r="J182" s="13"/>
      <c r="K182" s="6"/>
      <c r="L182" s="6"/>
      <c r="M182" s="6"/>
      <c r="N182" s="6"/>
      <c r="O182" s="6"/>
      <c r="P182" s="6"/>
      <c r="Q182" s="6"/>
      <c r="R182" s="13"/>
      <c r="S182" s="6"/>
      <c r="T182" s="6"/>
      <c r="U182" s="13"/>
    </row>
    <row r="183" spans="2:23" x14ac:dyDescent="0.25">
      <c r="B183" s="6"/>
      <c r="C183" s="6"/>
      <c r="D183" s="6"/>
      <c r="E183" s="6"/>
      <c r="F183" s="6"/>
      <c r="G183" s="13"/>
      <c r="H183" s="6"/>
      <c r="I183" s="6"/>
      <c r="J183" s="13"/>
      <c r="K183" s="6"/>
      <c r="L183" s="6"/>
      <c r="M183" s="6"/>
      <c r="N183" s="6"/>
      <c r="O183" s="6"/>
      <c r="P183" s="6"/>
      <c r="Q183" s="6"/>
      <c r="R183" s="13"/>
      <c r="S183" s="6"/>
      <c r="T183" s="6"/>
      <c r="U183" s="13"/>
    </row>
    <row r="184" spans="2:23" x14ac:dyDescent="0.25">
      <c r="B184" s="6"/>
      <c r="C184" s="6"/>
      <c r="D184" s="6"/>
      <c r="E184" s="6"/>
      <c r="F184" s="6"/>
      <c r="G184" s="13"/>
      <c r="H184" s="6"/>
      <c r="I184" s="6"/>
      <c r="J184" s="13"/>
      <c r="K184" s="6"/>
      <c r="L184" s="6"/>
      <c r="M184" s="6"/>
      <c r="N184" s="6"/>
      <c r="O184" s="6"/>
      <c r="P184" s="6"/>
      <c r="Q184" s="6"/>
      <c r="R184" s="13"/>
      <c r="S184" s="6"/>
      <c r="T184" s="6"/>
      <c r="U184" s="13"/>
    </row>
    <row r="185" spans="2:23" x14ac:dyDescent="0.25">
      <c r="B185" s="6"/>
      <c r="C185" s="6"/>
      <c r="D185" s="6"/>
      <c r="E185" s="6"/>
      <c r="F185" s="6"/>
      <c r="G185" s="13"/>
      <c r="H185" s="6"/>
      <c r="I185" s="6"/>
      <c r="J185" s="13"/>
      <c r="K185" s="6"/>
      <c r="L185" s="6"/>
      <c r="M185" s="6"/>
      <c r="N185" s="6"/>
      <c r="O185" s="6"/>
      <c r="P185" s="6"/>
      <c r="Q185" s="6"/>
      <c r="R185" s="13"/>
      <c r="S185" s="6"/>
      <c r="T185" s="6"/>
      <c r="U185" s="13"/>
    </row>
    <row r="186" spans="2:23" x14ac:dyDescent="0.25">
      <c r="B186" s="6"/>
      <c r="C186" s="6"/>
      <c r="D186" s="6"/>
      <c r="E186" s="6"/>
      <c r="F186" s="6"/>
      <c r="G186" s="13"/>
      <c r="H186" s="6"/>
      <c r="I186" s="6"/>
      <c r="J186" s="13"/>
      <c r="K186" s="6"/>
      <c r="L186" s="6"/>
      <c r="M186" s="6"/>
      <c r="N186" s="6"/>
      <c r="O186" s="6"/>
      <c r="P186" s="6"/>
      <c r="Q186" s="6"/>
      <c r="R186" s="13"/>
      <c r="S186" s="6"/>
      <c r="T186" s="6"/>
      <c r="U186" s="13"/>
    </row>
    <row r="187" spans="2:23" x14ac:dyDescent="0.25">
      <c r="B187" s="6"/>
      <c r="C187" s="6"/>
      <c r="D187" s="6"/>
      <c r="E187" s="6"/>
      <c r="F187" s="6"/>
      <c r="G187" s="13"/>
      <c r="H187" s="6"/>
      <c r="I187" s="6"/>
      <c r="J187" s="13"/>
      <c r="K187" s="6"/>
      <c r="L187" s="6"/>
      <c r="M187" s="6"/>
      <c r="N187" s="6"/>
      <c r="O187" s="6"/>
      <c r="P187" s="6"/>
      <c r="Q187" s="6"/>
      <c r="R187" s="13"/>
      <c r="S187" s="6"/>
      <c r="T187" s="6"/>
      <c r="U187" s="13"/>
    </row>
    <row r="188" spans="2:23" x14ac:dyDescent="0.25">
      <c r="G188" s="18"/>
      <c r="J188" s="18"/>
      <c r="K188" s="6"/>
      <c r="L188" s="6"/>
    </row>
    <row r="189" spans="2:23" ht="15" customHeight="1" x14ac:dyDescent="0.25">
      <c r="G189" s="18"/>
      <c r="J189" s="18"/>
      <c r="K189" s="6"/>
      <c r="L189" s="6"/>
    </row>
    <row r="190" spans="2:23" ht="13.5" hidden="1" thickBot="1" x14ac:dyDescent="0.3">
      <c r="G190" s="18"/>
      <c r="J190" s="18"/>
      <c r="K190" s="6"/>
      <c r="L190" s="6"/>
      <c r="V190" s="6"/>
    </row>
    <row r="191" spans="2:23" ht="15.75" hidden="1" thickBot="1" x14ac:dyDescent="0.3">
      <c r="B191" s="172" t="s">
        <v>41</v>
      </c>
      <c r="C191" s="173"/>
      <c r="D191" s="173"/>
      <c r="E191" s="173"/>
      <c r="F191" s="173"/>
      <c r="G191" s="173"/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4"/>
      <c r="V191" s="32"/>
      <c r="W191" s="6"/>
    </row>
    <row r="192" spans="2:23" hidden="1" x14ac:dyDescent="0.25"/>
    <row r="193" spans="2:45" ht="13.5" hidden="1" thickBot="1" x14ac:dyDescent="0.3"/>
    <row r="194" spans="2:45" ht="13.5" hidden="1" thickBot="1" x14ac:dyDescent="0.3">
      <c r="B194" s="163" t="str">
        <f>datasets!B145</f>
        <v>(Food) Category 1</v>
      </c>
      <c r="C194" s="161"/>
      <c r="D194" s="164" t="str">
        <f>datasets!D145</f>
        <v>Category 1</v>
      </c>
      <c r="E194" s="165"/>
      <c r="N194" s="1" t="str">
        <f>IF(COUNTBLANK(E198:N203)=0,"OK","KO")</f>
        <v>OK</v>
      </c>
    </row>
    <row r="195" spans="2:45" ht="13.5" hidden="1" thickBot="1" x14ac:dyDescent="0.3">
      <c r="B195" s="163" t="str">
        <f>datasets!B146</f>
        <v>(Food) Type 1</v>
      </c>
      <c r="C195" s="161"/>
      <c r="D195" s="164" t="str">
        <f>datasets!D146</f>
        <v>Type 1</v>
      </c>
      <c r="E195" s="165"/>
      <c r="N195" s="6"/>
    </row>
    <row r="196" spans="2:45" ht="27" hidden="1" customHeight="1" x14ac:dyDescent="0.25">
      <c r="B196" s="155"/>
      <c r="C196" s="156"/>
      <c r="D196" s="156"/>
      <c r="E196" s="157" t="s">
        <v>1</v>
      </c>
      <c r="F196" s="158"/>
      <c r="G196" s="158"/>
      <c r="H196" s="158"/>
      <c r="I196" s="159"/>
      <c r="J196" s="160" t="s">
        <v>2</v>
      </c>
      <c r="K196" s="161"/>
      <c r="L196" s="161"/>
      <c r="M196" s="161"/>
      <c r="N196" s="166"/>
      <c r="AD196" s="155" t="s">
        <v>1</v>
      </c>
      <c r="AE196" s="156"/>
      <c r="AF196" s="156"/>
      <c r="AG196" s="156"/>
      <c r="AH196" s="156" t="s">
        <v>2</v>
      </c>
      <c r="AI196" s="156"/>
      <c r="AJ196" s="156"/>
      <c r="AK196" s="156"/>
      <c r="AL196" s="160"/>
      <c r="AM196" s="161"/>
      <c r="AN196" s="161"/>
      <c r="AO196" s="161"/>
      <c r="AP196" s="161"/>
      <c r="AQ196" s="161"/>
      <c r="AR196" s="161"/>
      <c r="AS196" s="162"/>
    </row>
    <row r="197" spans="2:45" ht="26.25" hidden="1" customHeight="1" thickBot="1" x14ac:dyDescent="0.3">
      <c r="B197" s="47" t="s">
        <v>39</v>
      </c>
      <c r="C197" s="46" t="s">
        <v>0</v>
      </c>
      <c r="D197" s="46" t="s">
        <v>7</v>
      </c>
      <c r="E197" s="46" t="s">
        <v>3</v>
      </c>
      <c r="F197" s="46" t="s">
        <v>4</v>
      </c>
      <c r="G197" s="46" t="s">
        <v>5</v>
      </c>
      <c r="H197" s="46" t="s">
        <v>6</v>
      </c>
      <c r="I197" s="46" t="s">
        <v>44</v>
      </c>
      <c r="J197" s="46" t="s">
        <v>3</v>
      </c>
      <c r="K197" s="46" t="s">
        <v>4</v>
      </c>
      <c r="L197" s="46" t="s">
        <v>5</v>
      </c>
      <c r="M197" s="51" t="s">
        <v>6</v>
      </c>
      <c r="N197" s="23" t="s">
        <v>44</v>
      </c>
      <c r="AD197" s="45" t="s">
        <v>47</v>
      </c>
      <c r="AE197" s="46" t="s">
        <v>11</v>
      </c>
      <c r="AF197" s="46" t="s">
        <v>19</v>
      </c>
      <c r="AG197" s="116" t="s">
        <v>20</v>
      </c>
      <c r="AH197" s="119" t="s">
        <v>47</v>
      </c>
      <c r="AI197" s="46" t="s">
        <v>12</v>
      </c>
      <c r="AJ197" s="46" t="s">
        <v>13</v>
      </c>
      <c r="AK197" s="46" t="s">
        <v>18</v>
      </c>
      <c r="AL197" s="46" t="s">
        <v>9</v>
      </c>
      <c r="AM197" s="46" t="s">
        <v>46</v>
      </c>
      <c r="AN197" s="46" t="s">
        <v>8</v>
      </c>
      <c r="AO197" s="46" t="s">
        <v>14</v>
      </c>
      <c r="AP197" s="46" t="s">
        <v>10</v>
      </c>
      <c r="AQ197" s="46" t="s">
        <v>15</v>
      </c>
      <c r="AR197" s="46" t="s">
        <v>16</v>
      </c>
      <c r="AS197" s="23" t="s">
        <v>17</v>
      </c>
    </row>
    <row r="198" spans="2:45" ht="15.75" hidden="1" customHeight="1" x14ac:dyDescent="0.25">
      <c r="B198" s="24" t="str">
        <f>datasets!B149</f>
        <v/>
      </c>
      <c r="C198" s="24" t="str">
        <f>datasets!C149</f>
        <v/>
      </c>
      <c r="D198" s="24" t="str">
        <f>datasets!D149</f>
        <v>low</v>
      </c>
      <c r="E198" s="73">
        <f>datasets!E149</f>
        <v>1.6020599913279623</v>
      </c>
      <c r="F198" s="73">
        <f>datasets!F149</f>
        <v>1.7403626894942439</v>
      </c>
      <c r="G198" s="73">
        <f>datasets!G149</f>
        <v>1.9030899869919435</v>
      </c>
      <c r="H198" s="73">
        <f>datasets!H149</f>
        <v>1.954242509439325</v>
      </c>
      <c r="I198" s="73">
        <f>datasets!I149</f>
        <v>1.6989700043360187</v>
      </c>
      <c r="J198" s="73">
        <f>datasets!J149</f>
        <v>2</v>
      </c>
      <c r="K198" s="73">
        <f>datasets!K149</f>
        <v>1.7781512503836436</v>
      </c>
      <c r="L198" s="73">
        <f>datasets!L149</f>
        <v>1.8450980400142569</v>
      </c>
      <c r="M198" s="73">
        <f>datasets!M149</f>
        <v>1.9294189257142926</v>
      </c>
      <c r="N198" s="76">
        <f>datasets!N149</f>
        <v>1.6532125137753437</v>
      </c>
      <c r="O198" s="19"/>
      <c r="P198" s="19"/>
      <c r="T198" s="19"/>
      <c r="U198" s="19"/>
      <c r="AD198" s="27">
        <f t="shared" ref="AD198:AD203" si="56">IF($N$194="OK",IFERROR(IF(OR(ISBLANK(E198), ISBLANK(F198),ISBLANK(G198),ISBLANK(H198),ISBLANK(I198)),NA(), IF($E$7="Median",MEDIAN(E198:I198),AVERAGE(E198:I198))),""), "")</f>
        <v>1.7403626894942439</v>
      </c>
      <c r="AE198" s="28">
        <f>IF($N$194="OK",IFERROR(IF(OR(ISBLANK(E198), ISBLANK(F198),ISBLANK(G198),ISBLANK(H198),ISBLANK(I198)),NA(), STDEV(E198:I198)),""),"")</f>
        <v>0.14604014450540093</v>
      </c>
      <c r="AF198" s="28">
        <f>IFERROR(AE198^2,"")</f>
        <v>2.1327723807158385E-2</v>
      </c>
      <c r="AG198" s="28">
        <f>IFERROR(ROUND(SQRT(AVERAGE(AF$198:AF$203)),3),"")</f>
        <v>0.13300000000000001</v>
      </c>
      <c r="AH198" s="29">
        <f>IF($N$194="OK",IFERROR(IF(OR(ISBLANK(J198),ISBLANK(K198),ISBLANK(L198),ISBLANK(M198),ISBLANK(N198)),"", IF($E$7="Median",MEDIAN(J198:N198),AVERAGE(J198:N198))),""),"")</f>
        <v>1.8450980400142569</v>
      </c>
      <c r="AI198" s="28">
        <f>IF($N$194="OK",IFERROR(IF(OR(ISBLANK(J198),ISBLANK(K198),ISBLANK(L198),ISBLANK(M198),ISBLANK(N198)),NA(), STDEV(J198:N198)),""),"")</f>
        <v>0.13447086164883082</v>
      </c>
      <c r="AJ198" s="28">
        <f>IFERROR(AI198^2,"")</f>
        <v>1.8082412632578999E-2</v>
      </c>
      <c r="AK198" s="28">
        <f>IFERROR(ROUND(SQRT(AVERAGE(AJ$198:AJ$203)),3),"")</f>
        <v>0.13700000000000001</v>
      </c>
      <c r="AL198" s="30">
        <f t="shared" ref="AL198:AL203" si="57">IF($N$194="OK",COUNT(E198:I198),"")</f>
        <v>5</v>
      </c>
      <c r="AM198" s="30">
        <f>IF(AL198="","",IF(COUNT($E$198:$E$203)=0,"",COUNT($E$198:$E$203)))</f>
        <v>6</v>
      </c>
      <c r="AN198" s="28">
        <f>IFERROR(AH198-AD198,"")</f>
        <v>0.10473535052001304</v>
      </c>
      <c r="AO198" s="28">
        <f>IFERROR(AK198*SQRT(1+1/AL198),"")</f>
        <v>0.15007598075641551</v>
      </c>
      <c r="AP198" s="28">
        <f t="shared" ref="AP198:AP203" si="58">IF(AL198="","",TINV((1-$E$6),AM198*(AL198-1)))</f>
        <v>1.3178359336731498</v>
      </c>
      <c r="AQ198" s="28">
        <f>IFERROR(AP198*AO198,"")</f>
        <v>0.1977755202220445</v>
      </c>
      <c r="AR198" s="28">
        <f>IFERROR(AN198-AQ198,"")</f>
        <v>-9.3040169702031467E-2</v>
      </c>
      <c r="AS198" s="31">
        <f>IFERROR(AN198+AQ198,"")</f>
        <v>0.30251087074205751</v>
      </c>
    </row>
    <row r="199" spans="2:45" ht="15.75" hidden="1" customHeight="1" x14ac:dyDescent="0.25">
      <c r="B199" s="24" t="str">
        <f>datasets!B150</f>
        <v/>
      </c>
      <c r="C199" s="24" t="str">
        <f>datasets!C150</f>
        <v/>
      </c>
      <c r="D199" s="24" t="str">
        <f>datasets!D150</f>
        <v>low</v>
      </c>
      <c r="E199" s="73">
        <f>datasets!E150</f>
        <v>1.6989700043360187</v>
      </c>
      <c r="F199" s="73">
        <f>datasets!F150</f>
        <v>1.954242509439325</v>
      </c>
      <c r="G199" s="73">
        <f>datasets!G150</f>
        <v>1.8450980400142569</v>
      </c>
      <c r="H199" s="73">
        <f>datasets!H150</f>
        <v>2</v>
      </c>
      <c r="I199" s="73">
        <f>datasets!I150</f>
        <v>2.1139433523068369</v>
      </c>
      <c r="J199" s="73">
        <f>datasets!J150</f>
        <v>1.954242509439325</v>
      </c>
      <c r="K199" s="73">
        <f>datasets!K150</f>
        <v>1.7781512503836436</v>
      </c>
      <c r="L199" s="73">
        <f>datasets!L150</f>
        <v>1.7781512503836436</v>
      </c>
      <c r="M199" s="73">
        <f>datasets!M150</f>
        <v>1.6989700043360187</v>
      </c>
      <c r="N199" s="77">
        <f>datasets!N150</f>
        <v>1.8129133566428555</v>
      </c>
      <c r="O199" s="19"/>
      <c r="P199" s="19"/>
      <c r="T199" s="19"/>
      <c r="U199" s="19"/>
      <c r="AD199" s="27">
        <f t="shared" si="56"/>
        <v>1.954242509439325</v>
      </c>
      <c r="AE199" s="28">
        <f t="shared" ref="AE199:AE203" si="59">IF($N$194="OK",IFERROR(IF(OR(ISBLANK(E199), ISBLANK(F199),ISBLANK(G199),ISBLANK(H199),ISBLANK(I199)),NA(), STDEV(E199:I199)),""),"")</f>
        <v>0.15781405538379456</v>
      </c>
      <c r="AF199" s="28">
        <f t="shared" ref="AF199:AF203" si="60">IFERROR(AE199^2,"")</f>
        <v>2.4905276076679375E-2</v>
      </c>
      <c r="AG199" s="28">
        <f t="shared" ref="AG199:AG203" si="61">IFERROR(ROUND(SQRT(AVERAGE(AF$198:AF$203)),3),"")</f>
        <v>0.13300000000000001</v>
      </c>
      <c r="AH199" s="29">
        <f t="shared" ref="AH199:AH203" si="62">IF($N$194="OK",IFERROR(IF(OR(ISBLANK(J199),ISBLANK(K199),ISBLANK(L199),ISBLANK(M199),ISBLANK(N199)),"", IF($E$7="Median",MEDIAN(J199:N199),AVERAGE(J199:N199))),""),"")</f>
        <v>1.7781512503836436</v>
      </c>
      <c r="AI199" s="28">
        <f t="shared" ref="AI199:AI203" si="63">IF($N$194="OK",IFERROR(IF(OR(ISBLANK(J199),ISBLANK(K199),ISBLANK(L199),ISBLANK(M199),ISBLANK(N199)),NA(), STDEV(J199:N199)),""),"")</f>
        <v>9.3566414747199178E-2</v>
      </c>
      <c r="AJ199" s="28">
        <f t="shared" ref="AJ199:AJ203" si="64">IFERROR(AI199^2,"")</f>
        <v>8.754673968644891E-3</v>
      </c>
      <c r="AK199" s="28">
        <f t="shared" ref="AK199:AK203" si="65">IFERROR(ROUND(SQRT(AVERAGE(AJ$198:AJ$203)),3),"")</f>
        <v>0.13700000000000001</v>
      </c>
      <c r="AL199" s="30">
        <f t="shared" si="57"/>
        <v>5</v>
      </c>
      <c r="AM199" s="30">
        <f t="shared" ref="AM199:AM203" si="66">IF(AL199="","",IF(COUNT($E$198:$E$203)=0,"",COUNT($E$198:$E$203)))</f>
        <v>6</v>
      </c>
      <c r="AN199" s="28">
        <f t="shared" ref="AN199:AN203" si="67">IFERROR(AH199-AD199,"")</f>
        <v>-0.17609125905568135</v>
      </c>
      <c r="AO199" s="28">
        <f t="shared" ref="AO199:AO203" si="68">IFERROR(AK199*SQRT(1+1/AL199),"")</f>
        <v>0.15007598075641551</v>
      </c>
      <c r="AP199" s="28">
        <f t="shared" si="58"/>
        <v>1.3178359336731498</v>
      </c>
      <c r="AQ199" s="28">
        <f t="shared" ref="AQ199:AQ203" si="69">IFERROR(AP199*AO199,"")</f>
        <v>0.1977755202220445</v>
      </c>
      <c r="AR199" s="28">
        <f t="shared" ref="AR199:AR203" si="70">IFERROR(AN199-AQ199,"")</f>
        <v>-0.37386677927772582</v>
      </c>
      <c r="AS199" s="31">
        <f t="shared" ref="AS199:AS203" si="71">IFERROR(AN199+AQ199,"")</f>
        <v>2.1684261166363156E-2</v>
      </c>
    </row>
    <row r="200" spans="2:45" ht="15.75" hidden="1" customHeight="1" x14ac:dyDescent="0.25">
      <c r="B200" s="24" t="str">
        <f>datasets!B151</f>
        <v/>
      </c>
      <c r="C200" s="24" t="str">
        <f>datasets!C151</f>
        <v/>
      </c>
      <c r="D200" s="24" t="str">
        <f>datasets!D151</f>
        <v>intermediate</v>
      </c>
      <c r="E200" s="73">
        <f>datasets!E151</f>
        <v>2.5440680443502757</v>
      </c>
      <c r="F200" s="73">
        <f>datasets!F151</f>
        <v>2.6720978579357175</v>
      </c>
      <c r="G200" s="73">
        <f>datasets!G151</f>
        <v>2.6989700043360187</v>
      </c>
      <c r="H200" s="73">
        <f>datasets!H151</f>
        <v>2.6812412373755872</v>
      </c>
      <c r="I200" s="73">
        <f>datasets!I151</f>
        <v>2.6901960800285138</v>
      </c>
      <c r="J200" s="73">
        <f>datasets!J151</f>
        <v>2.9493900066449128</v>
      </c>
      <c r="K200" s="73">
        <f>datasets!K151</f>
        <v>2.90848501887865</v>
      </c>
      <c r="L200" s="73">
        <f>datasets!L151</f>
        <v>2.6627578316815739</v>
      </c>
      <c r="M200" s="73">
        <f>datasets!M151</f>
        <v>2.716003343634799</v>
      </c>
      <c r="N200" s="77">
        <f>datasets!N151</f>
        <v>2.7634279935629373</v>
      </c>
      <c r="O200" s="19"/>
      <c r="P200" s="19"/>
      <c r="T200" s="19"/>
      <c r="U200" s="19"/>
      <c r="AD200" s="27">
        <f t="shared" si="56"/>
        <v>2.6812412373755872</v>
      </c>
      <c r="AE200" s="28">
        <f t="shared" si="59"/>
        <v>6.4094023701659647E-2</v>
      </c>
      <c r="AF200" s="28">
        <f t="shared" si="60"/>
        <v>4.1080438742689086E-3</v>
      </c>
      <c r="AG200" s="28">
        <f t="shared" si="61"/>
        <v>0.13300000000000001</v>
      </c>
      <c r="AH200" s="29">
        <f t="shared" si="62"/>
        <v>2.7634279935629373</v>
      </c>
      <c r="AI200" s="28">
        <f t="shared" si="63"/>
        <v>0.12380906194862443</v>
      </c>
      <c r="AJ200" s="28">
        <f t="shared" si="64"/>
        <v>1.5328683820598321E-2</v>
      </c>
      <c r="AK200" s="28">
        <f t="shared" si="65"/>
        <v>0.13700000000000001</v>
      </c>
      <c r="AL200" s="30">
        <f t="shared" si="57"/>
        <v>5</v>
      </c>
      <c r="AM200" s="30">
        <f t="shared" si="66"/>
        <v>6</v>
      </c>
      <c r="AN200" s="28">
        <f t="shared" si="67"/>
        <v>8.2186756187350163E-2</v>
      </c>
      <c r="AO200" s="28">
        <f t="shared" si="68"/>
        <v>0.15007598075641551</v>
      </c>
      <c r="AP200" s="28">
        <f t="shared" si="58"/>
        <v>1.3178359336731498</v>
      </c>
      <c r="AQ200" s="28">
        <f t="shared" si="69"/>
        <v>0.1977755202220445</v>
      </c>
      <c r="AR200" s="28">
        <f t="shared" si="70"/>
        <v>-0.11558876403469434</v>
      </c>
      <c r="AS200" s="31">
        <f t="shared" si="71"/>
        <v>0.27996227640939464</v>
      </c>
    </row>
    <row r="201" spans="2:45" ht="15.75" hidden="1" customHeight="1" x14ac:dyDescent="0.25">
      <c r="B201" s="24" t="str">
        <f>datasets!B152</f>
        <v/>
      </c>
      <c r="C201" s="24" t="str">
        <f>datasets!C152</f>
        <v/>
      </c>
      <c r="D201" s="24" t="str">
        <f>datasets!D152</f>
        <v>intermediate</v>
      </c>
      <c r="E201" s="73">
        <f>datasets!E152</f>
        <v>2.716003343634799</v>
      </c>
      <c r="F201" s="73">
        <f>datasets!F152</f>
        <v>2.6127838567197355</v>
      </c>
      <c r="G201" s="73">
        <f>datasets!G152</f>
        <v>2.8195439355418688</v>
      </c>
      <c r="H201" s="73">
        <f>datasets!H152</f>
        <v>2.4913616938342726</v>
      </c>
      <c r="I201" s="73">
        <f>datasets!I152</f>
        <v>2.7708520116421442</v>
      </c>
      <c r="J201" s="73">
        <f>datasets!J152</f>
        <v>2.6334684555795866</v>
      </c>
      <c r="K201" s="73">
        <f>datasets!K152</f>
        <v>2.7075701760979363</v>
      </c>
      <c r="L201" s="73">
        <f>datasets!L152</f>
        <v>2.6812412373755872</v>
      </c>
      <c r="M201" s="73">
        <f>datasets!M152</f>
        <v>2.716003343634799</v>
      </c>
      <c r="N201" s="77">
        <f>datasets!N152</f>
        <v>2.7634279935629373</v>
      </c>
      <c r="O201" s="19"/>
      <c r="P201" s="19"/>
      <c r="T201" s="19"/>
      <c r="U201" s="19"/>
      <c r="AD201" s="27">
        <f t="shared" si="56"/>
        <v>2.716003343634799</v>
      </c>
      <c r="AE201" s="28">
        <f t="shared" si="59"/>
        <v>0.13143726683617465</v>
      </c>
      <c r="AF201" s="28">
        <f t="shared" si="60"/>
        <v>1.7275755113363777E-2</v>
      </c>
      <c r="AG201" s="28">
        <f t="shared" si="61"/>
        <v>0.13300000000000001</v>
      </c>
      <c r="AH201" s="29">
        <f t="shared" si="62"/>
        <v>2.7075701760979363</v>
      </c>
      <c r="AI201" s="28">
        <f t="shared" si="63"/>
        <v>4.7734360983114565E-2</v>
      </c>
      <c r="AJ201" s="28">
        <f t="shared" si="64"/>
        <v>2.27856921846629E-3</v>
      </c>
      <c r="AK201" s="28">
        <f t="shared" si="65"/>
        <v>0.13700000000000001</v>
      </c>
      <c r="AL201" s="30">
        <f t="shared" si="57"/>
        <v>5</v>
      </c>
      <c r="AM201" s="30">
        <f t="shared" si="66"/>
        <v>6</v>
      </c>
      <c r="AN201" s="28">
        <f t="shared" si="67"/>
        <v>-8.4331675368627401E-3</v>
      </c>
      <c r="AO201" s="28">
        <f t="shared" si="68"/>
        <v>0.15007598075641551</v>
      </c>
      <c r="AP201" s="28">
        <f t="shared" si="58"/>
        <v>1.3178359336731498</v>
      </c>
      <c r="AQ201" s="28">
        <f t="shared" si="69"/>
        <v>0.1977755202220445</v>
      </c>
      <c r="AR201" s="28">
        <f t="shared" si="70"/>
        <v>-0.20620868775890724</v>
      </c>
      <c r="AS201" s="31">
        <f t="shared" si="71"/>
        <v>0.18934235268518176</v>
      </c>
    </row>
    <row r="202" spans="2:45" ht="15.75" hidden="1" customHeight="1" x14ac:dyDescent="0.25">
      <c r="B202" s="24" t="str">
        <f>datasets!B153</f>
        <v/>
      </c>
      <c r="C202" s="24" t="str">
        <f>datasets!C153</f>
        <v/>
      </c>
      <c r="D202" s="24" t="str">
        <f>datasets!D153</f>
        <v>high</v>
      </c>
      <c r="E202" s="73">
        <f>datasets!E153</f>
        <v>3.6532125137753435</v>
      </c>
      <c r="F202" s="73">
        <f>datasets!F153</f>
        <v>3.6812412373755872</v>
      </c>
      <c r="G202" s="73">
        <f>datasets!G153</f>
        <v>3.8976270912904414</v>
      </c>
      <c r="H202" s="73">
        <f>datasets!H153</f>
        <v>3.5797835966168101</v>
      </c>
      <c r="I202" s="73">
        <f>datasets!I153</f>
        <v>3.6127838567197355</v>
      </c>
      <c r="J202" s="73">
        <f>datasets!J153</f>
        <v>3.9590413923210934</v>
      </c>
      <c r="K202" s="73">
        <f>datasets!K153</f>
        <v>3.3802112417116059</v>
      </c>
      <c r="L202" s="73">
        <f>datasets!L153</f>
        <v>3.568201724066995</v>
      </c>
      <c r="M202" s="73">
        <f>datasets!M153</f>
        <v>3.5314789170422549</v>
      </c>
      <c r="N202" s="77">
        <f>datasets!N153</f>
        <v>3.8920946026904804</v>
      </c>
      <c r="O202" s="19"/>
      <c r="P202" s="19"/>
      <c r="T202" s="19"/>
      <c r="U202" s="19"/>
      <c r="AD202" s="27">
        <f t="shared" si="56"/>
        <v>3.6532125137753435</v>
      </c>
      <c r="AE202" s="28">
        <f t="shared" si="59"/>
        <v>0.12502048900038443</v>
      </c>
      <c r="AF202" s="28">
        <f t="shared" si="60"/>
        <v>1.5630122669895243E-2</v>
      </c>
      <c r="AG202" s="28">
        <f t="shared" si="61"/>
        <v>0.13300000000000001</v>
      </c>
      <c r="AH202" s="29">
        <f t="shared" si="62"/>
        <v>3.568201724066995</v>
      </c>
      <c r="AI202" s="28">
        <f t="shared" si="63"/>
        <v>0.24815693349788673</v>
      </c>
      <c r="AJ202" s="28">
        <f t="shared" si="64"/>
        <v>6.1581863643074573E-2</v>
      </c>
      <c r="AK202" s="28">
        <f t="shared" si="65"/>
        <v>0.13700000000000001</v>
      </c>
      <c r="AL202" s="30">
        <f t="shared" si="57"/>
        <v>5</v>
      </c>
      <c r="AM202" s="30">
        <f t="shared" si="66"/>
        <v>6</v>
      </c>
      <c r="AN202" s="28">
        <f t="shared" si="67"/>
        <v>-8.5010789708348522E-2</v>
      </c>
      <c r="AO202" s="28">
        <f t="shared" si="68"/>
        <v>0.15007598075641551</v>
      </c>
      <c r="AP202" s="28">
        <f t="shared" si="58"/>
        <v>1.3178359336731498</v>
      </c>
      <c r="AQ202" s="28">
        <f t="shared" si="69"/>
        <v>0.1977755202220445</v>
      </c>
      <c r="AR202" s="28">
        <f t="shared" si="70"/>
        <v>-0.282786309930393</v>
      </c>
      <c r="AS202" s="31">
        <f t="shared" si="71"/>
        <v>0.11276473051369598</v>
      </c>
    </row>
    <row r="203" spans="2:45" ht="15.75" hidden="1" customHeight="1" thickBot="1" x14ac:dyDescent="0.3">
      <c r="B203" s="24" t="str">
        <f>datasets!B154</f>
        <v/>
      </c>
      <c r="C203" s="24" t="str">
        <f>datasets!C154</f>
        <v/>
      </c>
      <c r="D203" s="24" t="str">
        <f>datasets!D154</f>
        <v>high</v>
      </c>
      <c r="E203" s="73">
        <f>datasets!E154</f>
        <v>3.5563025007672873</v>
      </c>
      <c r="F203" s="73">
        <f>datasets!F154</f>
        <v>3.8976270912904414</v>
      </c>
      <c r="G203" s="73">
        <f>datasets!G154</f>
        <v>3.7403626894942437</v>
      </c>
      <c r="H203" s="73">
        <f>datasets!H154</f>
        <v>3.7708520116421442</v>
      </c>
      <c r="I203" s="73">
        <f>datasets!I154</f>
        <v>3.9395192526186187</v>
      </c>
      <c r="J203" s="73">
        <f>datasets!J154</f>
        <v>3.8920946026904804</v>
      </c>
      <c r="K203" s="73">
        <f>datasets!K154</f>
        <v>3.9590413923210934</v>
      </c>
      <c r="L203" s="73">
        <f>datasets!L154</f>
        <v>3.7781512503836434</v>
      </c>
      <c r="M203" s="73">
        <f>datasets!M154</f>
        <v>3.7853298350107671</v>
      </c>
      <c r="N203" s="78">
        <f>datasets!N154</f>
        <v>3.7781512503836434</v>
      </c>
      <c r="O203" s="19"/>
      <c r="P203" s="19"/>
      <c r="T203" s="19"/>
      <c r="U203" s="19"/>
      <c r="AD203" s="117">
        <f t="shared" si="56"/>
        <v>3.7708520116421442</v>
      </c>
      <c r="AE203" s="115">
        <f t="shared" si="59"/>
        <v>0.1508091078712073</v>
      </c>
      <c r="AF203" s="115">
        <f t="shared" si="60"/>
        <v>2.2743387016909439E-2</v>
      </c>
      <c r="AG203" s="115">
        <f t="shared" si="61"/>
        <v>0.13300000000000001</v>
      </c>
      <c r="AH203" s="26">
        <f t="shared" si="62"/>
        <v>3.7853298350107671</v>
      </c>
      <c r="AI203" s="115">
        <f t="shared" si="63"/>
        <v>8.2936125882321812E-2</v>
      </c>
      <c r="AJ203" s="115">
        <f t="shared" si="64"/>
        <v>6.8784009763683297E-3</v>
      </c>
      <c r="AK203" s="115">
        <f t="shared" si="65"/>
        <v>0.13700000000000001</v>
      </c>
      <c r="AL203" s="118">
        <f t="shared" si="57"/>
        <v>5</v>
      </c>
      <c r="AM203" s="53">
        <f t="shared" si="66"/>
        <v>6</v>
      </c>
      <c r="AN203" s="52">
        <f t="shared" si="67"/>
        <v>1.4477823368622911E-2</v>
      </c>
      <c r="AO203" s="52">
        <f t="shared" si="68"/>
        <v>0.15007598075641551</v>
      </c>
      <c r="AP203" s="52">
        <f t="shared" si="58"/>
        <v>1.3178359336731498</v>
      </c>
      <c r="AQ203" s="52">
        <f t="shared" si="69"/>
        <v>0.1977755202220445</v>
      </c>
      <c r="AR203" s="52">
        <f t="shared" si="70"/>
        <v>-0.18329769685342159</v>
      </c>
      <c r="AS203" s="54">
        <f t="shared" si="71"/>
        <v>0.21225334359066741</v>
      </c>
    </row>
    <row r="204" spans="2:45" hidden="1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N204" s="6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6"/>
      <c r="AQ204" s="6"/>
      <c r="AR204" s="6"/>
    </row>
    <row r="205" spans="2:45" s="6" customFormat="1" hidden="1" x14ac:dyDescent="0.25">
      <c r="C205" s="21" t="str">
        <f>IF(AND(E205=0.5,F205=-0.5),"AL = +/- 0.5","AL = +/- 4SDr")</f>
        <v>AL = +/- 0.5</v>
      </c>
      <c r="D205" s="8">
        <f>MIN(AD198:AD203)-0.5</f>
        <v>1.2403626894942439</v>
      </c>
      <c r="E205" s="15">
        <f>IFERROR(IF(COUNTIF($H$40:$H$45,"=NO")&gt;0,IF($D$48&gt;0.125,4*$D$48,0.5),0.5),0.5)</f>
        <v>0.5</v>
      </c>
      <c r="F205" s="15">
        <f>IFERROR(IF(COUNTIF($H$40:$H$45,"=NO")&gt;0,IF($D$48&gt;0.125,-4*$D$48,-0.5),-0.5),-0.5)</f>
        <v>-0.5</v>
      </c>
      <c r="G205" s="22">
        <v>0.5</v>
      </c>
      <c r="H205" s="22">
        <v>-0.5</v>
      </c>
    </row>
    <row r="206" spans="2:45" s="6" customFormat="1" hidden="1" x14ac:dyDescent="0.25">
      <c r="D206" s="8">
        <f>MAX(AD198:AD203)+0.5</f>
        <v>4.2708520116421447</v>
      </c>
      <c r="E206" s="15">
        <f>IFERROR(IF(COUNTIF($H$40:$H$45,"=NO")&gt;0,IF($D$48&gt;0.125,4*$D$48,0.5),0.5),0.5)</f>
        <v>0.5</v>
      </c>
      <c r="F206" s="15">
        <f>IFERROR(IF(COUNTIF($H$40:$H$45,"=NO")&gt;0,IF($D$48&gt;0.125,-4*$D$48,-0.5),-0.5),-0.5)</f>
        <v>-0.5</v>
      </c>
      <c r="G206" s="22">
        <v>0.5</v>
      </c>
      <c r="H206" s="22">
        <v>-0.5</v>
      </c>
    </row>
    <row r="207" spans="2:45" ht="13.5" hidden="1" thickBot="1" x14ac:dyDescent="0.3">
      <c r="N207" s="6"/>
      <c r="AP207" s="6"/>
      <c r="AQ207" s="6"/>
      <c r="AR207" s="6"/>
    </row>
    <row r="208" spans="2:45" ht="12.75" hidden="1" customHeight="1" thickBot="1" x14ac:dyDescent="0.3">
      <c r="B208" s="163" t="str">
        <f>datasets!P145</f>
        <v>(Food) Category 2</v>
      </c>
      <c r="C208" s="161"/>
      <c r="D208" s="164" t="str">
        <f>datasets!R145</f>
        <v>Category 2</v>
      </c>
      <c r="E208" s="165"/>
      <c r="N208" s="1" t="str">
        <f>IF(COUNTBLANK(E212:N217)=0,"OK","KO")</f>
        <v>OK</v>
      </c>
    </row>
    <row r="209" spans="2:45" ht="13.5" hidden="1" thickBot="1" x14ac:dyDescent="0.3">
      <c r="B209" s="163" t="str">
        <f>datasets!P146</f>
        <v>(Food) Type 2</v>
      </c>
      <c r="C209" s="161"/>
      <c r="D209" s="164" t="str">
        <f>datasets!R146</f>
        <v>Type 2</v>
      </c>
      <c r="E209" s="165"/>
      <c r="N209" s="6"/>
    </row>
    <row r="210" spans="2:45" ht="33" hidden="1" customHeight="1" x14ac:dyDescent="0.25">
      <c r="B210" s="155"/>
      <c r="C210" s="156"/>
      <c r="D210" s="156"/>
      <c r="E210" s="157" t="s">
        <v>1</v>
      </c>
      <c r="F210" s="158"/>
      <c r="G210" s="158"/>
      <c r="H210" s="158"/>
      <c r="I210" s="159"/>
      <c r="J210" s="160" t="s">
        <v>2</v>
      </c>
      <c r="K210" s="161"/>
      <c r="L210" s="161"/>
      <c r="M210" s="161"/>
      <c r="N210" s="166"/>
      <c r="AD210" s="155" t="s">
        <v>1</v>
      </c>
      <c r="AE210" s="156"/>
      <c r="AF210" s="156"/>
      <c r="AG210" s="156"/>
      <c r="AH210" s="156" t="s">
        <v>2</v>
      </c>
      <c r="AI210" s="156"/>
      <c r="AJ210" s="156"/>
      <c r="AK210" s="156"/>
      <c r="AL210" s="160"/>
      <c r="AM210" s="161"/>
      <c r="AN210" s="161"/>
      <c r="AO210" s="161"/>
      <c r="AP210" s="161"/>
      <c r="AQ210" s="161"/>
      <c r="AR210" s="161"/>
      <c r="AS210" s="162"/>
    </row>
    <row r="211" spans="2:45" ht="51.75" hidden="1" thickBot="1" x14ac:dyDescent="0.3">
      <c r="B211" s="47" t="s">
        <v>39</v>
      </c>
      <c r="C211" s="63" t="s">
        <v>0</v>
      </c>
      <c r="D211" s="63" t="s">
        <v>7</v>
      </c>
      <c r="E211" s="63" t="s">
        <v>3</v>
      </c>
      <c r="F211" s="63" t="s">
        <v>4</v>
      </c>
      <c r="G211" s="63" t="s">
        <v>5</v>
      </c>
      <c r="H211" s="63" t="s">
        <v>6</v>
      </c>
      <c r="I211" s="63" t="s">
        <v>44</v>
      </c>
      <c r="J211" s="63" t="s">
        <v>3</v>
      </c>
      <c r="K211" s="63" t="s">
        <v>4</v>
      </c>
      <c r="L211" s="63" t="s">
        <v>5</v>
      </c>
      <c r="M211" s="51" t="s">
        <v>6</v>
      </c>
      <c r="N211" s="23" t="s">
        <v>44</v>
      </c>
      <c r="AD211" s="45" t="s">
        <v>47</v>
      </c>
      <c r="AE211" s="46" t="s">
        <v>11</v>
      </c>
      <c r="AF211" s="46" t="s">
        <v>19</v>
      </c>
      <c r="AG211" s="46" t="s">
        <v>20</v>
      </c>
      <c r="AH211" s="45" t="s">
        <v>47</v>
      </c>
      <c r="AI211" s="46" t="s">
        <v>12</v>
      </c>
      <c r="AJ211" s="46" t="s">
        <v>13</v>
      </c>
      <c r="AK211" s="46" t="s">
        <v>18</v>
      </c>
      <c r="AL211" s="46" t="s">
        <v>9</v>
      </c>
      <c r="AM211" s="46" t="s">
        <v>46</v>
      </c>
      <c r="AN211" s="46" t="s">
        <v>8</v>
      </c>
      <c r="AO211" s="46" t="s">
        <v>14</v>
      </c>
      <c r="AP211" s="46" t="s">
        <v>10</v>
      </c>
      <c r="AQ211" s="46" t="s">
        <v>15</v>
      </c>
      <c r="AR211" s="46" t="s">
        <v>16</v>
      </c>
      <c r="AS211" s="23" t="s">
        <v>17</v>
      </c>
    </row>
    <row r="212" spans="2:45" ht="16.5" hidden="1" customHeight="1" x14ac:dyDescent="0.25">
      <c r="B212" s="24" t="str">
        <f>datasets!P149</f>
        <v/>
      </c>
      <c r="C212" s="24" t="str">
        <f>datasets!Q149</f>
        <v/>
      </c>
      <c r="D212" s="24" t="str">
        <f>datasets!R149</f>
        <v>low</v>
      </c>
      <c r="E212" s="73">
        <f>datasets!S149</f>
        <v>1.6020599913279623</v>
      </c>
      <c r="F212" s="73">
        <f>datasets!T149</f>
        <v>1.7403626894942439</v>
      </c>
      <c r="G212" s="73">
        <f>datasets!U149</f>
        <v>1.9030899869919435</v>
      </c>
      <c r="H212" s="73">
        <f>datasets!V149</f>
        <v>1.954242509439325</v>
      </c>
      <c r="I212" s="73">
        <f>datasets!W149</f>
        <v>1.6989700043360187</v>
      </c>
      <c r="J212" s="73">
        <f>datasets!X149</f>
        <v>2</v>
      </c>
      <c r="K212" s="73">
        <f>datasets!Y149</f>
        <v>1.7781512503836436</v>
      </c>
      <c r="L212" s="73">
        <f>datasets!Z149</f>
        <v>1.8450980400142569</v>
      </c>
      <c r="M212" s="73">
        <f>datasets!AA149</f>
        <v>1.9294189257142926</v>
      </c>
      <c r="N212" s="76">
        <f>datasets!AB149</f>
        <v>1.6532125137753437</v>
      </c>
      <c r="O212" s="19"/>
      <c r="P212" s="19"/>
      <c r="R212" s="19"/>
      <c r="S212" s="19"/>
      <c r="T212" s="19"/>
      <c r="U212" s="19"/>
      <c r="V212" s="19"/>
      <c r="AD212" s="27">
        <f t="shared" ref="AD212:AD217" si="72">IF($N$208="OK",IFERROR(IF(OR(ISBLANK(E212), ISBLANK(F212),ISBLANK(G212),ISBLANK(H212),ISBLANK(I212)),NA(), IF($E$7="Median",MEDIAN(E212:I212),AVERAGE(E212:I212))),""), "")</f>
        <v>1.7403626894942439</v>
      </c>
      <c r="AE212" s="28">
        <f t="shared" ref="AE212:AE217" si="73">IF($N$208="OK",IFERROR(IF(OR(ISBLANK(E212), ISBLANK(F212),ISBLANK(G212),ISBLANK(H212),ISBLANK(I212)),NA(), STDEV(E212:I212)),""),"")</f>
        <v>0.14604014450540093</v>
      </c>
      <c r="AF212" s="28">
        <f>IFERROR(AE212^2,"")</f>
        <v>2.1327723807158385E-2</v>
      </c>
      <c r="AG212" s="28">
        <f>IFERROR(ROUND(SQRT(AVERAGE(AF$212:AF$217)),3),"")</f>
        <v>0.14799999999999999</v>
      </c>
      <c r="AH212" s="29">
        <f t="shared" ref="AH212:AH217" si="74">IF($N$208="OK",IFERROR(IF(OR(ISBLANK(J212),ISBLANK(K212),ISBLANK(L212),ISBLANK(M212),ISBLANK(N212)),"", IF($E$7="Median",MEDIAN(J212:N212),AVERAGE(J212:N212))),""),"")</f>
        <v>1.8450980400142569</v>
      </c>
      <c r="AI212" s="28">
        <f t="shared" ref="AI212:AI217" si="75">IF($N$208="OK",IFERROR(IF(OR(ISBLANK(J212),ISBLANK(K212),ISBLANK(L212),ISBLANK(M212),ISBLANK(N212)),NA(), STDEV(J212:N212)),""),"")</f>
        <v>0.13447086164883082</v>
      </c>
      <c r="AJ212" s="28">
        <f>IFERROR(AI212^2,"")</f>
        <v>1.8082412632578999E-2</v>
      </c>
      <c r="AK212" s="28">
        <f>IFERROR(ROUND(SQRT(AVERAGE(AJ$212:AJ$217)),3),"")</f>
        <v>0.156</v>
      </c>
      <c r="AL212" s="30">
        <f>IF($N$208="OK",COUNT(E212:I212),"")</f>
        <v>5</v>
      </c>
      <c r="AM212" s="30">
        <f>IF(AL212="","",IF(COUNT($E$212:$E$217)=0,"",COUNT($E$212:$E$217)))</f>
        <v>6</v>
      </c>
      <c r="AN212" s="28">
        <f>IFERROR(AH212-AD212,"")</f>
        <v>0.10473535052001304</v>
      </c>
      <c r="AO212" s="28">
        <f>IFERROR(AK212*SQRT(1+1/AL212),"")</f>
        <v>0.17088943794161182</v>
      </c>
      <c r="AP212" s="28">
        <f t="shared" ref="AP212:AP220" si="76">IF(AL212="","",TINV((1-$E$6),AM212*(AL212-1)))</f>
        <v>1.3178359336731498</v>
      </c>
      <c r="AQ212" s="28">
        <f>IFERROR(AP212*AO212,"")</f>
        <v>0.2252042420046638</v>
      </c>
      <c r="AR212" s="28">
        <f>IFERROR(AN212-AQ212,"")</f>
        <v>-0.12046889148465076</v>
      </c>
      <c r="AS212" s="31">
        <f>IFERROR(AN212+AQ212,"")</f>
        <v>0.32993959252467686</v>
      </c>
    </row>
    <row r="213" spans="2:45" ht="16.5" hidden="1" customHeight="1" x14ac:dyDescent="0.25">
      <c r="B213" s="24" t="str">
        <f>datasets!P150</f>
        <v/>
      </c>
      <c r="C213" s="24" t="str">
        <f>datasets!Q150</f>
        <v/>
      </c>
      <c r="D213" s="24" t="str">
        <f>datasets!R150</f>
        <v>low</v>
      </c>
      <c r="E213" s="73">
        <f>datasets!S150</f>
        <v>2</v>
      </c>
      <c r="F213" s="73">
        <f>datasets!T150</f>
        <v>1.954242509439325</v>
      </c>
      <c r="G213" s="73">
        <f>datasets!U150</f>
        <v>2.5051499783199058</v>
      </c>
      <c r="H213" s="73">
        <f>datasets!V150</f>
        <v>2</v>
      </c>
      <c r="I213" s="73">
        <f>datasets!W150</f>
        <v>2.1139433523068369</v>
      </c>
      <c r="J213" s="73">
        <f>datasets!X150</f>
        <v>1.954242509439325</v>
      </c>
      <c r="K213" s="73">
        <f>datasets!Y150</f>
        <v>1.3979400086720377</v>
      </c>
      <c r="L213" s="73">
        <f>datasets!Z150</f>
        <v>1.7781512503836436</v>
      </c>
      <c r="M213" s="73">
        <f>datasets!AA150</f>
        <v>1.6989700043360187</v>
      </c>
      <c r="N213" s="77">
        <f>datasets!AB150</f>
        <v>1.8129133566428555</v>
      </c>
      <c r="O213" s="19"/>
      <c r="P213" s="19"/>
      <c r="R213" s="19"/>
      <c r="S213" s="19"/>
      <c r="T213" s="19"/>
      <c r="U213" s="19"/>
      <c r="V213" s="19"/>
      <c r="AD213" s="27">
        <f t="shared" si="72"/>
        <v>2</v>
      </c>
      <c r="AE213" s="28">
        <f t="shared" si="73"/>
        <v>0.22611420730080123</v>
      </c>
      <c r="AF213" s="28">
        <f t="shared" ref="AF213:AF217" si="77">IFERROR(AE213^2,"")</f>
        <v>5.1127634743269715E-2</v>
      </c>
      <c r="AG213" s="28">
        <f t="shared" ref="AG213:AG217" si="78">IFERROR(ROUND(SQRT(AVERAGE(AF$212:AF$217)),3),"")</f>
        <v>0.14799999999999999</v>
      </c>
      <c r="AH213" s="29">
        <f t="shared" si="74"/>
        <v>1.7781512503836436</v>
      </c>
      <c r="AI213" s="28">
        <f t="shared" si="75"/>
        <v>0.20657471682169051</v>
      </c>
      <c r="AJ213" s="28">
        <f t="shared" ref="AJ213:AJ217" si="79">IFERROR(AI213^2,"")</f>
        <v>4.2673113629961623E-2</v>
      </c>
      <c r="AK213" s="28">
        <f t="shared" ref="AK213:AK217" si="80">IFERROR(ROUND(SQRT(AVERAGE(AJ$212:AJ$217)),3),"")</f>
        <v>0.156</v>
      </c>
      <c r="AL213" s="30">
        <f t="shared" ref="AL213:AL217" si="81">IF($N$208="OK",COUNT(E213:I213),"")</f>
        <v>5</v>
      </c>
      <c r="AM213" s="30">
        <f t="shared" ref="AM213:AM217" si="82">IF(AL213="","",IF(COUNT($E$212:$E$217)=0,"",COUNT($E$212:$E$217)))</f>
        <v>6</v>
      </c>
      <c r="AN213" s="28">
        <f t="shared" ref="AN213:AN217" si="83">IFERROR(AH213-AD213,"")</f>
        <v>-0.22184874961635637</v>
      </c>
      <c r="AO213" s="28">
        <f t="shared" ref="AO213:AO217" si="84">IFERROR(AK213*SQRT(1+1/AL213),"")</f>
        <v>0.17088943794161182</v>
      </c>
      <c r="AP213" s="28">
        <f t="shared" si="76"/>
        <v>1.3178359336731498</v>
      </c>
      <c r="AQ213" s="28">
        <f t="shared" ref="AQ213:AQ217" si="85">IFERROR(AP213*AO213,"")</f>
        <v>0.2252042420046638</v>
      </c>
      <c r="AR213" s="28">
        <f t="shared" ref="AR213:AR217" si="86">IFERROR(AN213-AQ213,"")</f>
        <v>-0.44705299162102019</v>
      </c>
      <c r="AS213" s="31">
        <f t="shared" ref="AS213:AS217" si="87">IFERROR(AN213+AQ213,"")</f>
        <v>3.3554923883074295E-3</v>
      </c>
    </row>
    <row r="214" spans="2:45" ht="16.5" hidden="1" customHeight="1" x14ac:dyDescent="0.25">
      <c r="B214" s="24" t="str">
        <f>datasets!P151</f>
        <v/>
      </c>
      <c r="C214" s="24" t="str">
        <f>datasets!Q151</f>
        <v/>
      </c>
      <c r="D214" s="24" t="str">
        <f>datasets!R151</f>
        <v>intermediate</v>
      </c>
      <c r="E214" s="73">
        <f>datasets!S151</f>
        <v>2.5440680443502757</v>
      </c>
      <c r="F214" s="73">
        <f>datasets!T151</f>
        <v>2.6720978579357175</v>
      </c>
      <c r="G214" s="73">
        <f>datasets!U151</f>
        <v>2.6989700043360187</v>
      </c>
      <c r="H214" s="73">
        <f>datasets!V151</f>
        <v>2.6812412373755872</v>
      </c>
      <c r="I214" s="73">
        <f>datasets!W151</f>
        <v>2.6901960800285138</v>
      </c>
      <c r="J214" s="73">
        <f>datasets!X151</f>
        <v>2.9493900066449128</v>
      </c>
      <c r="K214" s="73">
        <f>datasets!Y151</f>
        <v>2.90848501887865</v>
      </c>
      <c r="L214" s="73">
        <f>datasets!Z151</f>
        <v>2.6627578316815739</v>
      </c>
      <c r="M214" s="73">
        <f>datasets!AA151</f>
        <v>2.716003343634799</v>
      </c>
      <c r="N214" s="77">
        <f>datasets!AB151</f>
        <v>2.7634279935629373</v>
      </c>
      <c r="O214" s="19"/>
      <c r="P214" s="19"/>
      <c r="R214" s="19"/>
      <c r="S214" s="19"/>
      <c r="T214" s="19"/>
      <c r="U214" s="19"/>
      <c r="V214" s="19"/>
      <c r="AD214" s="27">
        <f t="shared" si="72"/>
        <v>2.6812412373755872</v>
      </c>
      <c r="AE214" s="28">
        <f t="shared" si="73"/>
        <v>6.4094023701659647E-2</v>
      </c>
      <c r="AF214" s="28">
        <f t="shared" si="77"/>
        <v>4.1080438742689086E-3</v>
      </c>
      <c r="AG214" s="28">
        <f t="shared" si="78"/>
        <v>0.14799999999999999</v>
      </c>
      <c r="AH214" s="29">
        <f t="shared" si="74"/>
        <v>2.7634279935629373</v>
      </c>
      <c r="AI214" s="28">
        <f t="shared" si="75"/>
        <v>0.12380906194862443</v>
      </c>
      <c r="AJ214" s="28">
        <f t="shared" si="79"/>
        <v>1.5328683820598321E-2</v>
      </c>
      <c r="AK214" s="28">
        <f t="shared" si="80"/>
        <v>0.156</v>
      </c>
      <c r="AL214" s="30">
        <f t="shared" si="81"/>
        <v>5</v>
      </c>
      <c r="AM214" s="30">
        <f t="shared" si="82"/>
        <v>6</v>
      </c>
      <c r="AN214" s="28">
        <f t="shared" si="83"/>
        <v>8.2186756187350163E-2</v>
      </c>
      <c r="AO214" s="28">
        <f t="shared" si="84"/>
        <v>0.17088943794161182</v>
      </c>
      <c r="AP214" s="28">
        <f t="shared" si="76"/>
        <v>1.3178359336731498</v>
      </c>
      <c r="AQ214" s="28">
        <f t="shared" si="85"/>
        <v>0.2252042420046638</v>
      </c>
      <c r="AR214" s="28">
        <f t="shared" si="86"/>
        <v>-0.14301748581731363</v>
      </c>
      <c r="AS214" s="31">
        <f t="shared" si="87"/>
        <v>0.30739099819201399</v>
      </c>
    </row>
    <row r="215" spans="2:45" ht="16.5" hidden="1" customHeight="1" x14ac:dyDescent="0.25">
      <c r="B215" s="24" t="str">
        <f>datasets!P152</f>
        <v/>
      </c>
      <c r="C215" s="24" t="str">
        <f>datasets!Q152</f>
        <v/>
      </c>
      <c r="D215" s="24" t="str">
        <f>datasets!R152</f>
        <v>intermediate</v>
      </c>
      <c r="E215" s="73">
        <f>datasets!S152</f>
        <v>2.716003343634799</v>
      </c>
      <c r="F215" s="73">
        <f>datasets!T152</f>
        <v>2.6127838567197355</v>
      </c>
      <c r="G215" s="73">
        <f>datasets!U152</f>
        <v>2.8195439355418688</v>
      </c>
      <c r="H215" s="73">
        <f>datasets!V152</f>
        <v>2.4913616938342726</v>
      </c>
      <c r="I215" s="73">
        <f>datasets!W152</f>
        <v>2.7708520116421442</v>
      </c>
      <c r="J215" s="73">
        <f>datasets!X152</f>
        <v>2.6334684555795866</v>
      </c>
      <c r="K215" s="73">
        <f>datasets!Y152</f>
        <v>2.7075701760979363</v>
      </c>
      <c r="L215" s="73">
        <f>datasets!Z152</f>
        <v>2.6812412373755872</v>
      </c>
      <c r="M215" s="73">
        <f>datasets!AA152</f>
        <v>2.716003343634799</v>
      </c>
      <c r="N215" s="77">
        <f>datasets!AB152</f>
        <v>2.7634279935629373</v>
      </c>
      <c r="O215" s="19"/>
      <c r="P215" s="19"/>
      <c r="R215" s="19"/>
      <c r="S215" s="19"/>
      <c r="T215" s="19"/>
      <c r="U215" s="19"/>
      <c r="V215" s="19"/>
      <c r="AD215" s="27">
        <f t="shared" si="72"/>
        <v>2.716003343634799</v>
      </c>
      <c r="AE215" s="28">
        <f t="shared" si="73"/>
        <v>0.13143726683617465</v>
      </c>
      <c r="AF215" s="28">
        <f t="shared" si="77"/>
        <v>1.7275755113363777E-2</v>
      </c>
      <c r="AG215" s="28">
        <f t="shared" si="78"/>
        <v>0.14799999999999999</v>
      </c>
      <c r="AH215" s="29">
        <f t="shared" si="74"/>
        <v>2.7075701760979363</v>
      </c>
      <c r="AI215" s="28">
        <f t="shared" si="75"/>
        <v>4.7734360983114565E-2</v>
      </c>
      <c r="AJ215" s="28">
        <f t="shared" si="79"/>
        <v>2.27856921846629E-3</v>
      </c>
      <c r="AK215" s="28">
        <f t="shared" si="80"/>
        <v>0.156</v>
      </c>
      <c r="AL215" s="30">
        <f t="shared" si="81"/>
        <v>5</v>
      </c>
      <c r="AM215" s="30">
        <f t="shared" si="82"/>
        <v>6</v>
      </c>
      <c r="AN215" s="28">
        <f t="shared" si="83"/>
        <v>-8.4331675368627401E-3</v>
      </c>
      <c r="AO215" s="28">
        <f t="shared" si="84"/>
        <v>0.17088943794161182</v>
      </c>
      <c r="AP215" s="28">
        <f t="shared" si="76"/>
        <v>1.3178359336731498</v>
      </c>
      <c r="AQ215" s="28">
        <f t="shared" si="85"/>
        <v>0.2252042420046638</v>
      </c>
      <c r="AR215" s="28">
        <f t="shared" si="86"/>
        <v>-0.23363740954152654</v>
      </c>
      <c r="AS215" s="31">
        <f t="shared" si="87"/>
        <v>0.21677107446780106</v>
      </c>
    </row>
    <row r="216" spans="2:45" ht="16.5" hidden="1" customHeight="1" x14ac:dyDescent="0.25">
      <c r="B216" s="24" t="str">
        <f>datasets!P153</f>
        <v/>
      </c>
      <c r="C216" s="24" t="str">
        <f>datasets!Q153</f>
        <v/>
      </c>
      <c r="D216" s="24" t="str">
        <f>datasets!R153</f>
        <v>high</v>
      </c>
      <c r="E216" s="73">
        <f>datasets!S153</f>
        <v>3.6532125137753435</v>
      </c>
      <c r="F216" s="73">
        <f>datasets!T153</f>
        <v>3.6812412373755872</v>
      </c>
      <c r="G216" s="73">
        <f>datasets!U153</f>
        <v>3.8976270912904414</v>
      </c>
      <c r="H216" s="73">
        <f>datasets!V153</f>
        <v>3.5797835966168101</v>
      </c>
      <c r="I216" s="73">
        <f>datasets!W153</f>
        <v>3.6127838567197355</v>
      </c>
      <c r="J216" s="73">
        <f>datasets!X153</f>
        <v>3.9590413923210934</v>
      </c>
      <c r="K216" s="73">
        <f>datasets!Y153</f>
        <v>3.3802112417116059</v>
      </c>
      <c r="L216" s="73">
        <f>datasets!Z153</f>
        <v>3.568201724066995</v>
      </c>
      <c r="M216" s="73">
        <f>datasets!AA153</f>
        <v>3.5314789170422549</v>
      </c>
      <c r="N216" s="77">
        <f>datasets!AB153</f>
        <v>3.8920946026904804</v>
      </c>
      <c r="O216" s="19"/>
      <c r="P216" s="19"/>
      <c r="R216" s="19"/>
      <c r="S216" s="19"/>
      <c r="T216" s="19"/>
      <c r="U216" s="19"/>
      <c r="V216" s="19"/>
      <c r="AD216" s="27">
        <f t="shared" si="72"/>
        <v>3.6532125137753435</v>
      </c>
      <c r="AE216" s="28">
        <f t="shared" si="73"/>
        <v>0.12502048900038443</v>
      </c>
      <c r="AF216" s="28">
        <f t="shared" si="77"/>
        <v>1.5630122669895243E-2</v>
      </c>
      <c r="AG216" s="28">
        <f t="shared" si="78"/>
        <v>0.14799999999999999</v>
      </c>
      <c r="AH216" s="29">
        <f t="shared" si="74"/>
        <v>3.568201724066995</v>
      </c>
      <c r="AI216" s="28">
        <f t="shared" si="75"/>
        <v>0.24815693349788673</v>
      </c>
      <c r="AJ216" s="28">
        <f t="shared" si="79"/>
        <v>6.1581863643074573E-2</v>
      </c>
      <c r="AK216" s="28">
        <f t="shared" si="80"/>
        <v>0.156</v>
      </c>
      <c r="AL216" s="30">
        <f t="shared" si="81"/>
        <v>5</v>
      </c>
      <c r="AM216" s="30">
        <f t="shared" si="82"/>
        <v>6</v>
      </c>
      <c r="AN216" s="28">
        <f t="shared" si="83"/>
        <v>-8.5010789708348522E-2</v>
      </c>
      <c r="AO216" s="28">
        <f t="shared" si="84"/>
        <v>0.17088943794161182</v>
      </c>
      <c r="AP216" s="28">
        <f t="shared" si="76"/>
        <v>1.3178359336731498</v>
      </c>
      <c r="AQ216" s="28">
        <f t="shared" si="85"/>
        <v>0.2252042420046638</v>
      </c>
      <c r="AR216" s="28">
        <f t="shared" si="86"/>
        <v>-0.31021503171301235</v>
      </c>
      <c r="AS216" s="31">
        <f t="shared" si="87"/>
        <v>0.14019345229631527</v>
      </c>
    </row>
    <row r="217" spans="2:45" ht="16.5" hidden="1" customHeight="1" thickBot="1" x14ac:dyDescent="0.3">
      <c r="B217" s="24" t="str">
        <f>datasets!P154</f>
        <v/>
      </c>
      <c r="C217" s="24" t="str">
        <f>datasets!Q154</f>
        <v/>
      </c>
      <c r="D217" s="24" t="str">
        <f>datasets!R154</f>
        <v>high</v>
      </c>
      <c r="E217" s="73">
        <f>datasets!S154</f>
        <v>3.5563025007672873</v>
      </c>
      <c r="F217" s="73">
        <f>datasets!T154</f>
        <v>3.8976270912904414</v>
      </c>
      <c r="G217" s="73">
        <f>datasets!U154</f>
        <v>3.7403626894942437</v>
      </c>
      <c r="H217" s="73">
        <f>datasets!V154</f>
        <v>3.7708520116421442</v>
      </c>
      <c r="I217" s="73">
        <f>datasets!W154</f>
        <v>3.9395192526186187</v>
      </c>
      <c r="J217" s="73">
        <f>datasets!X154</f>
        <v>3.8920946026904804</v>
      </c>
      <c r="K217" s="73">
        <f>datasets!Y154</f>
        <v>3.9590413923210934</v>
      </c>
      <c r="L217" s="73">
        <f>datasets!Z154</f>
        <v>3.7781512503836434</v>
      </c>
      <c r="M217" s="73">
        <f>datasets!AA154</f>
        <v>3.7853298350107671</v>
      </c>
      <c r="N217" s="77">
        <f>datasets!AB154</f>
        <v>3.7781512503836434</v>
      </c>
      <c r="O217" s="19"/>
      <c r="P217" s="19"/>
      <c r="R217" s="19"/>
      <c r="S217" s="19"/>
      <c r="T217" s="19"/>
      <c r="U217" s="19"/>
      <c r="V217" s="19"/>
      <c r="AD217" s="117">
        <f t="shared" si="72"/>
        <v>3.7708520116421442</v>
      </c>
      <c r="AE217" s="115">
        <f t="shared" si="73"/>
        <v>0.1508091078712073</v>
      </c>
      <c r="AF217" s="115">
        <f t="shared" si="77"/>
        <v>2.2743387016909439E-2</v>
      </c>
      <c r="AG217" s="115">
        <f t="shared" si="78"/>
        <v>0.14799999999999999</v>
      </c>
      <c r="AH217" s="26">
        <f t="shared" si="74"/>
        <v>3.7853298350107671</v>
      </c>
      <c r="AI217" s="115">
        <f t="shared" si="75"/>
        <v>8.2936125882321812E-2</v>
      </c>
      <c r="AJ217" s="115">
        <f t="shared" si="79"/>
        <v>6.8784009763683297E-3</v>
      </c>
      <c r="AK217" s="115">
        <f t="shared" si="80"/>
        <v>0.156</v>
      </c>
      <c r="AL217" s="118">
        <f t="shared" si="81"/>
        <v>5</v>
      </c>
      <c r="AM217" s="53">
        <f t="shared" si="82"/>
        <v>6</v>
      </c>
      <c r="AN217" s="52">
        <f t="shared" si="83"/>
        <v>1.4477823368622911E-2</v>
      </c>
      <c r="AO217" s="52">
        <f t="shared" si="84"/>
        <v>0.17088943794161182</v>
      </c>
      <c r="AP217" s="52">
        <f t="shared" si="76"/>
        <v>1.3178359336731498</v>
      </c>
      <c r="AQ217" s="52">
        <f t="shared" si="85"/>
        <v>0.2252042420046638</v>
      </c>
      <c r="AR217" s="52">
        <f t="shared" si="86"/>
        <v>-0.21072641863604089</v>
      </c>
      <c r="AS217" s="54">
        <f t="shared" si="87"/>
        <v>0.23968206537328671</v>
      </c>
    </row>
    <row r="218" spans="2:45" hidden="1" x14ac:dyDescent="0.2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N218" s="6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6" t="str">
        <f t="shared" si="76"/>
        <v/>
      </c>
      <c r="AQ218" s="6"/>
      <c r="AR218" s="6"/>
    </row>
    <row r="219" spans="2:45" hidden="1" x14ac:dyDescent="0.25">
      <c r="C219" s="12" t="str">
        <f>IF(AND(E219=0.5,F219=-0.5),"AL = +/- 0.5","AL = +/- 4SDr")</f>
        <v>AL = +/- 0.5</v>
      </c>
      <c r="D219" s="8">
        <f>MIN(AD212:AD217)-0.5</f>
        <v>1.2403626894942439</v>
      </c>
      <c r="E219" s="15">
        <f>IFERROR(IF(COUNTIF($R$40:$R$45,"=NO")&gt;0,IF($N$48&gt;0.125,4*ROUND($N$48,3),0.5),0.5),0.5)</f>
        <v>0.5</v>
      </c>
      <c r="F219" s="15">
        <f>IFERROR(IF(COUNTIF($R$40:$R$45,"=NO")&gt;0,IF($N$48&gt;0.125,-4*ROUND($N$48,3),-0.5),-0.5),-0.5)</f>
        <v>-0.5</v>
      </c>
      <c r="G219" s="12">
        <v>0.5</v>
      </c>
      <c r="H219" s="12">
        <v>-0.5</v>
      </c>
      <c r="N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 t="str">
        <f t="shared" si="76"/>
        <v/>
      </c>
      <c r="AQ219" s="6"/>
      <c r="AR219" s="6"/>
      <c r="AS219" s="6"/>
    </row>
    <row r="220" spans="2:45" hidden="1" x14ac:dyDescent="0.25">
      <c r="D220" s="8">
        <f>MAX(AD212:AD217)+0.5</f>
        <v>4.2708520116421447</v>
      </c>
      <c r="E220" s="15">
        <f>IFERROR(IF(COUNTIF($R$40:$R$45,"=NO")&gt;0,IF($N$48&gt;0.125,4*ROUND($N$48,3),0.5),0.5),0.5)</f>
        <v>0.5</v>
      </c>
      <c r="F220" s="15">
        <f>IFERROR(IF(COUNTIF($R$40:$R$45,"=NO")&gt;0,IF($N$48&gt;0.125,-4*ROUND($N$48,3),-0.5),-0.5),-0.5)</f>
        <v>-0.5</v>
      </c>
      <c r="G220" s="12">
        <v>0.5</v>
      </c>
      <c r="H220" s="12">
        <v>-0.5</v>
      </c>
      <c r="N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 t="str">
        <f t="shared" si="76"/>
        <v/>
      </c>
      <c r="AQ220" s="6"/>
      <c r="AR220" s="6"/>
      <c r="AS220" s="6"/>
    </row>
    <row r="221" spans="2:45" ht="13.5" hidden="1" thickBot="1" x14ac:dyDescent="0.3">
      <c r="N221" s="6"/>
      <c r="AP221" s="6"/>
      <c r="AQ221" s="6"/>
      <c r="AR221" s="6"/>
    </row>
    <row r="222" spans="2:45" ht="12.75" hidden="1" customHeight="1" thickBot="1" x14ac:dyDescent="0.3">
      <c r="B222" s="163" t="str">
        <f>datasets!B158</f>
        <v>(Food) Category 3</v>
      </c>
      <c r="C222" s="161"/>
      <c r="D222" s="164" t="str">
        <f>datasets!D158</f>
        <v>Category 3</v>
      </c>
      <c r="E222" s="165"/>
      <c r="N222" s="1" t="str">
        <f>IF(COUNTBLANK(E226:N231)=0,"OK","KO")</f>
        <v>OK</v>
      </c>
    </row>
    <row r="223" spans="2:45" ht="13.5" hidden="1" thickBot="1" x14ac:dyDescent="0.3">
      <c r="B223" s="163" t="str">
        <f>datasets!B159</f>
        <v>(Food) Type 3</v>
      </c>
      <c r="C223" s="161"/>
      <c r="D223" s="164" t="str">
        <f>datasets!D159</f>
        <v>Type 3</v>
      </c>
      <c r="E223" s="165"/>
      <c r="N223" s="6"/>
    </row>
    <row r="224" spans="2:45" ht="30" hidden="1" customHeight="1" x14ac:dyDescent="0.25">
      <c r="B224" s="155"/>
      <c r="C224" s="156"/>
      <c r="D224" s="156"/>
      <c r="E224" s="157" t="s">
        <v>1</v>
      </c>
      <c r="F224" s="158"/>
      <c r="G224" s="158"/>
      <c r="H224" s="158"/>
      <c r="I224" s="159"/>
      <c r="J224" s="160" t="s">
        <v>2</v>
      </c>
      <c r="K224" s="161"/>
      <c r="L224" s="161"/>
      <c r="M224" s="161"/>
      <c r="N224" s="166"/>
      <c r="AD224" s="155" t="s">
        <v>1</v>
      </c>
      <c r="AE224" s="156"/>
      <c r="AF224" s="156"/>
      <c r="AG224" s="156"/>
      <c r="AH224" s="156" t="s">
        <v>2</v>
      </c>
      <c r="AI224" s="156"/>
      <c r="AJ224" s="156"/>
      <c r="AK224" s="156"/>
      <c r="AL224" s="160"/>
      <c r="AM224" s="161"/>
      <c r="AN224" s="161"/>
      <c r="AO224" s="161"/>
      <c r="AP224" s="161"/>
      <c r="AQ224" s="161"/>
      <c r="AR224" s="161"/>
      <c r="AS224" s="162"/>
    </row>
    <row r="225" spans="2:45" ht="51.75" hidden="1" thickBot="1" x14ac:dyDescent="0.3">
      <c r="B225" s="47" t="s">
        <v>39</v>
      </c>
      <c r="C225" s="63" t="s">
        <v>0</v>
      </c>
      <c r="D225" s="63" t="s">
        <v>7</v>
      </c>
      <c r="E225" s="63" t="s">
        <v>3</v>
      </c>
      <c r="F225" s="63" t="s">
        <v>4</v>
      </c>
      <c r="G225" s="63" t="s">
        <v>5</v>
      </c>
      <c r="H225" s="63" t="s">
        <v>6</v>
      </c>
      <c r="I225" s="63" t="s">
        <v>44</v>
      </c>
      <c r="J225" s="63" t="s">
        <v>3</v>
      </c>
      <c r="K225" s="63" t="s">
        <v>4</v>
      </c>
      <c r="L225" s="63" t="s">
        <v>5</v>
      </c>
      <c r="M225" s="51" t="s">
        <v>6</v>
      </c>
      <c r="N225" s="23" t="s">
        <v>44</v>
      </c>
      <c r="AD225" s="45" t="s">
        <v>47</v>
      </c>
      <c r="AE225" s="46" t="s">
        <v>11</v>
      </c>
      <c r="AF225" s="46" t="s">
        <v>19</v>
      </c>
      <c r="AG225" s="46" t="s">
        <v>20</v>
      </c>
      <c r="AH225" s="45" t="s">
        <v>47</v>
      </c>
      <c r="AI225" s="46" t="s">
        <v>12</v>
      </c>
      <c r="AJ225" s="46" t="s">
        <v>13</v>
      </c>
      <c r="AK225" s="46" t="s">
        <v>18</v>
      </c>
      <c r="AL225" s="46" t="s">
        <v>9</v>
      </c>
      <c r="AM225" s="46" t="s">
        <v>46</v>
      </c>
      <c r="AN225" s="46" t="s">
        <v>8</v>
      </c>
      <c r="AO225" s="46" t="s">
        <v>14</v>
      </c>
      <c r="AP225" s="46" t="s">
        <v>10</v>
      </c>
      <c r="AQ225" s="46" t="s">
        <v>15</v>
      </c>
      <c r="AR225" s="46" t="s">
        <v>16</v>
      </c>
      <c r="AS225" s="23" t="s">
        <v>17</v>
      </c>
    </row>
    <row r="226" spans="2:45" hidden="1" x14ac:dyDescent="0.25">
      <c r="B226" s="24" t="str">
        <f>datasets!B162</f>
        <v/>
      </c>
      <c r="C226" s="24" t="str">
        <f>datasets!C162</f>
        <v/>
      </c>
      <c r="D226" s="24" t="str">
        <f>datasets!D162</f>
        <v>low</v>
      </c>
      <c r="E226" s="73">
        <f>datasets!E162</f>
        <v>1.6020599913279623</v>
      </c>
      <c r="F226" s="73">
        <f>datasets!F162</f>
        <v>1.7403626894942439</v>
      </c>
      <c r="G226" s="73">
        <f>datasets!G162</f>
        <v>1.9030899869919435</v>
      </c>
      <c r="H226" s="73">
        <f>datasets!H162</f>
        <v>1.954242509439325</v>
      </c>
      <c r="I226" s="73">
        <f>datasets!I162</f>
        <v>1.6989700043360187</v>
      </c>
      <c r="J226" s="73">
        <f>datasets!J162</f>
        <v>2</v>
      </c>
      <c r="K226" s="73">
        <f>datasets!K162</f>
        <v>1.7781512503836436</v>
      </c>
      <c r="L226" s="73">
        <f>datasets!L162</f>
        <v>1.8450980400142569</v>
      </c>
      <c r="M226" s="73">
        <f>datasets!M162</f>
        <v>1.9294189257142926</v>
      </c>
      <c r="N226" s="76">
        <f>datasets!N162</f>
        <v>1.6532125137753437</v>
      </c>
      <c r="P226" s="19"/>
      <c r="AD226" s="27">
        <f t="shared" ref="AD226:AD231" si="88">IF($N$222="OK",IFERROR(IF(OR(ISBLANK(E226), ISBLANK(F226),ISBLANK(G226),ISBLANK(H226),ISBLANK(I226)),NA(), IF($E$7="Median",MEDIAN(E226:I226),AVERAGE(E226:I226))),""),"")</f>
        <v>1.7403626894942439</v>
      </c>
      <c r="AE226" s="28">
        <f t="shared" ref="AE226:AE231" si="89">IF($N$222="OK",IFERROR(IF(OR(ISBLANK(E226), ISBLANK(F226),ISBLANK(G226),ISBLANK(H226),ISBLANK(I226)),NA(), STDEV(E226:I226)),""),"")</f>
        <v>0.14604014450540093</v>
      </c>
      <c r="AF226" s="28">
        <f>IFERROR(AE226^2,"")</f>
        <v>2.1327723807158385E-2</v>
      </c>
      <c r="AG226" s="28">
        <f>IFERROR(ROUND(SQRT(AVERAGE(AF$226:AF$231)),3),"")</f>
        <v>0.184</v>
      </c>
      <c r="AH226" s="29">
        <f t="shared" ref="AH226:AH231" si="90">IF($N$222="OK",IFERROR(IF(OR(ISBLANK(J226),ISBLANK(K226),ISBLANK(L226),ISBLANK(M226),ISBLANK(N226)),"", IF($E$7="Median",MEDIAN(J226:N226),AVERAGE(J226:N226))),""),"")</f>
        <v>1.8450980400142569</v>
      </c>
      <c r="AI226" s="28">
        <f t="shared" ref="AI226:AI231" si="91">IF($N$222="OK",IFERROR(IF(OR(ISBLANK(J226),ISBLANK(K226),ISBLANK(L226),ISBLANK(M226),ISBLANK(N226)),NA(), STDEV(J226:N226)),""),"")</f>
        <v>0.13447086164883082</v>
      </c>
      <c r="AJ226" s="28">
        <f>IFERROR(AI226^2,"")</f>
        <v>1.8082412632578999E-2</v>
      </c>
      <c r="AK226" s="28">
        <f>IFERROR(ROUND(SQRT(AVERAGE(AJ$226:AJ$231)),3),"")</f>
        <v>0.156</v>
      </c>
      <c r="AL226" s="30">
        <f>IF($N$222="OK",COUNT(E226:I226),"")</f>
        <v>5</v>
      </c>
      <c r="AM226" s="30">
        <f>IF(AL226="","",IF(COUNT($E$226:$E$231)=0,"",COUNT($E$226:$E$231)))</f>
        <v>6</v>
      </c>
      <c r="AN226" s="28">
        <f>IFERROR(AH226-AD226,"")</f>
        <v>0.10473535052001304</v>
      </c>
      <c r="AO226" s="28">
        <f t="shared" ref="AO226:AO231" si="92">IFERROR(AK226*SQRT(1+1/AL226),"")</f>
        <v>0.17088943794161182</v>
      </c>
      <c r="AP226" s="28">
        <f t="shared" ref="AP226:AP231" si="93">IF(AL226="","",TINV((1-$E$6),AM226*(AL226-1)))</f>
        <v>1.3178359336731498</v>
      </c>
      <c r="AQ226" s="28">
        <f>IFERROR(AP226*AO226,"")</f>
        <v>0.2252042420046638</v>
      </c>
      <c r="AR226" s="28">
        <f>IFERROR(AN226-AQ226,"")</f>
        <v>-0.12046889148465076</v>
      </c>
      <c r="AS226" s="31">
        <f>IFERROR(AN226+AQ226,"")</f>
        <v>0.32993959252467686</v>
      </c>
    </row>
    <row r="227" spans="2:45" ht="15" hidden="1" customHeight="1" x14ac:dyDescent="0.25">
      <c r="B227" s="24" t="str">
        <f>datasets!B163</f>
        <v/>
      </c>
      <c r="C227" s="24" t="str">
        <f>datasets!C163</f>
        <v/>
      </c>
      <c r="D227" s="24" t="str">
        <f>datasets!D163</f>
        <v>low</v>
      </c>
      <c r="E227" s="73">
        <f>datasets!E163</f>
        <v>2.7558748556724915</v>
      </c>
      <c r="F227" s="73">
        <f>datasets!F163</f>
        <v>1.954242509439325</v>
      </c>
      <c r="G227" s="73">
        <f>datasets!G163</f>
        <v>2.5051499783199058</v>
      </c>
      <c r="H227" s="73">
        <f>datasets!H163</f>
        <v>2</v>
      </c>
      <c r="I227" s="73">
        <f>datasets!I163</f>
        <v>2.1139433523068369</v>
      </c>
      <c r="J227" s="73">
        <f>datasets!J163</f>
        <v>1.954242509439325</v>
      </c>
      <c r="K227" s="73">
        <f>datasets!K163</f>
        <v>1.3979400086720377</v>
      </c>
      <c r="L227" s="73">
        <f>datasets!L163</f>
        <v>1.7781512503836436</v>
      </c>
      <c r="M227" s="73">
        <f>datasets!M163</f>
        <v>1.6989700043360187</v>
      </c>
      <c r="N227" s="77">
        <f>datasets!N163</f>
        <v>1.8129133566428555</v>
      </c>
      <c r="AD227" s="27">
        <f t="shared" si="88"/>
        <v>2.1139433523068369</v>
      </c>
      <c r="AE227" s="28">
        <f t="shared" si="89"/>
        <v>0.34937083406413655</v>
      </c>
      <c r="AF227" s="28">
        <f t="shared" ref="AF227:AF231" si="94">IFERROR(AE227^2,"")</f>
        <v>0.12205997969467043</v>
      </c>
      <c r="AG227" s="28">
        <f t="shared" ref="AG227:AG231" si="95">IFERROR(ROUND(SQRT(AVERAGE(AF$226:AF$231)),3),"")</f>
        <v>0.184</v>
      </c>
      <c r="AH227" s="29">
        <f t="shared" si="90"/>
        <v>1.7781512503836436</v>
      </c>
      <c r="AI227" s="28">
        <f t="shared" si="91"/>
        <v>0.20657471682169051</v>
      </c>
      <c r="AJ227" s="28">
        <f t="shared" ref="AJ227:AJ231" si="96">IFERROR(AI227^2,"")</f>
        <v>4.2673113629961623E-2</v>
      </c>
      <c r="AK227" s="28">
        <f t="shared" ref="AK227:AK231" si="97">IFERROR(ROUND(SQRT(AVERAGE(AJ$226:AJ$231)),3),"")</f>
        <v>0.156</v>
      </c>
      <c r="AL227" s="30">
        <f t="shared" ref="AL227:AL231" si="98">IF($N$222="OK",COUNT(E227:I227),"")</f>
        <v>5</v>
      </c>
      <c r="AM227" s="30">
        <f t="shared" ref="AM227:AM231" si="99">IF(AL227="","",IF(COUNT($E$226:$E$231)=0,"",COUNT($E$226:$E$231)))</f>
        <v>6</v>
      </c>
      <c r="AN227" s="28">
        <f t="shared" ref="AN227:AN231" si="100">IFERROR(AH227-AD227,"")</f>
        <v>-0.33579210192319331</v>
      </c>
      <c r="AO227" s="28">
        <f t="shared" si="92"/>
        <v>0.17088943794161182</v>
      </c>
      <c r="AP227" s="28">
        <f t="shared" si="93"/>
        <v>1.3178359336731498</v>
      </c>
      <c r="AQ227" s="28">
        <f t="shared" ref="AQ227:AQ231" si="101">IFERROR(AP227*AO227,"")</f>
        <v>0.2252042420046638</v>
      </c>
      <c r="AR227" s="28">
        <f t="shared" ref="AR227:AR231" si="102">IFERROR(AN227-AQ227,"")</f>
        <v>-0.56099634392785713</v>
      </c>
      <c r="AS227" s="31">
        <f t="shared" ref="AS227:AS231" si="103">IFERROR(AN227+AQ227,"")</f>
        <v>-0.11058785991852951</v>
      </c>
    </row>
    <row r="228" spans="2:45" ht="15" hidden="1" customHeight="1" x14ac:dyDescent="0.25">
      <c r="B228" s="24" t="str">
        <f>datasets!B164</f>
        <v/>
      </c>
      <c r="C228" s="24" t="str">
        <f>datasets!C164</f>
        <v/>
      </c>
      <c r="D228" s="24" t="str">
        <f>datasets!D164</f>
        <v>intermediate</v>
      </c>
      <c r="E228" s="73">
        <f>datasets!E164</f>
        <v>2.5440680443502757</v>
      </c>
      <c r="F228" s="73">
        <f>datasets!F164</f>
        <v>2.6720978579357175</v>
      </c>
      <c r="G228" s="73">
        <f>datasets!G164</f>
        <v>2.6989700043360187</v>
      </c>
      <c r="H228" s="73">
        <f>datasets!H164</f>
        <v>2.6812412373755872</v>
      </c>
      <c r="I228" s="73">
        <f>datasets!I164</f>
        <v>2.6901960800285138</v>
      </c>
      <c r="J228" s="73">
        <f>datasets!J164</f>
        <v>2.9493900066449128</v>
      </c>
      <c r="K228" s="73">
        <f>datasets!K164</f>
        <v>2.90848501887865</v>
      </c>
      <c r="L228" s="73">
        <f>datasets!L164</f>
        <v>2.6627578316815739</v>
      </c>
      <c r="M228" s="73">
        <f>datasets!M164</f>
        <v>2.716003343634799</v>
      </c>
      <c r="N228" s="77">
        <f>datasets!N164</f>
        <v>2.7634279935629373</v>
      </c>
      <c r="AD228" s="27">
        <f t="shared" si="88"/>
        <v>2.6812412373755872</v>
      </c>
      <c r="AE228" s="28">
        <f t="shared" si="89"/>
        <v>6.4094023701659647E-2</v>
      </c>
      <c r="AF228" s="28">
        <f t="shared" si="94"/>
        <v>4.1080438742689086E-3</v>
      </c>
      <c r="AG228" s="28">
        <f t="shared" si="95"/>
        <v>0.184</v>
      </c>
      <c r="AH228" s="29">
        <f t="shared" si="90"/>
        <v>2.7634279935629373</v>
      </c>
      <c r="AI228" s="28">
        <f t="shared" si="91"/>
        <v>0.12380906194862443</v>
      </c>
      <c r="AJ228" s="28">
        <f t="shared" si="96"/>
        <v>1.5328683820598321E-2</v>
      </c>
      <c r="AK228" s="28">
        <f t="shared" si="97"/>
        <v>0.156</v>
      </c>
      <c r="AL228" s="30">
        <f t="shared" si="98"/>
        <v>5</v>
      </c>
      <c r="AM228" s="30">
        <f t="shared" si="99"/>
        <v>6</v>
      </c>
      <c r="AN228" s="28">
        <f t="shared" si="100"/>
        <v>8.2186756187350163E-2</v>
      </c>
      <c r="AO228" s="28">
        <f t="shared" si="92"/>
        <v>0.17088943794161182</v>
      </c>
      <c r="AP228" s="28">
        <f t="shared" si="93"/>
        <v>1.3178359336731498</v>
      </c>
      <c r="AQ228" s="28">
        <f t="shared" si="101"/>
        <v>0.2252042420046638</v>
      </c>
      <c r="AR228" s="28">
        <f t="shared" si="102"/>
        <v>-0.14301748581731363</v>
      </c>
      <c r="AS228" s="31">
        <f t="shared" si="103"/>
        <v>0.30739099819201399</v>
      </c>
    </row>
    <row r="229" spans="2:45" ht="15" hidden="1" customHeight="1" x14ac:dyDescent="0.25">
      <c r="B229" s="24" t="str">
        <f>datasets!B165</f>
        <v/>
      </c>
      <c r="C229" s="24" t="str">
        <f>datasets!C165</f>
        <v/>
      </c>
      <c r="D229" s="24" t="str">
        <f>datasets!D165</f>
        <v>intermediate</v>
      </c>
      <c r="E229" s="73">
        <f>datasets!E165</f>
        <v>2.716003343634799</v>
      </c>
      <c r="F229" s="73">
        <f>datasets!F165</f>
        <v>2.6127838567197355</v>
      </c>
      <c r="G229" s="73">
        <f>datasets!G165</f>
        <v>2.8195439355418688</v>
      </c>
      <c r="H229" s="73">
        <f>datasets!H165</f>
        <v>2.4913616938342726</v>
      </c>
      <c r="I229" s="73">
        <f>datasets!I165</f>
        <v>2.7708520116421442</v>
      </c>
      <c r="J229" s="73">
        <f>datasets!J165</f>
        <v>2.6334684555795866</v>
      </c>
      <c r="K229" s="73">
        <f>datasets!K165</f>
        <v>2.7075701760979363</v>
      </c>
      <c r="L229" s="73">
        <f>datasets!L165</f>
        <v>2.6812412373755872</v>
      </c>
      <c r="M229" s="73">
        <f>datasets!M165</f>
        <v>2.716003343634799</v>
      </c>
      <c r="N229" s="77">
        <f>datasets!N165</f>
        <v>2.7634279935629373</v>
      </c>
      <c r="AD229" s="27">
        <f t="shared" si="88"/>
        <v>2.716003343634799</v>
      </c>
      <c r="AE229" s="28">
        <f t="shared" si="89"/>
        <v>0.13143726683617465</v>
      </c>
      <c r="AF229" s="28">
        <f t="shared" si="94"/>
        <v>1.7275755113363777E-2</v>
      </c>
      <c r="AG229" s="28">
        <f t="shared" si="95"/>
        <v>0.184</v>
      </c>
      <c r="AH229" s="29">
        <f t="shared" si="90"/>
        <v>2.7075701760979363</v>
      </c>
      <c r="AI229" s="28">
        <f t="shared" si="91"/>
        <v>4.7734360983114565E-2</v>
      </c>
      <c r="AJ229" s="28">
        <f t="shared" si="96"/>
        <v>2.27856921846629E-3</v>
      </c>
      <c r="AK229" s="28">
        <f t="shared" si="97"/>
        <v>0.156</v>
      </c>
      <c r="AL229" s="30">
        <f t="shared" si="98"/>
        <v>5</v>
      </c>
      <c r="AM229" s="30">
        <f t="shared" si="99"/>
        <v>6</v>
      </c>
      <c r="AN229" s="28">
        <f t="shared" si="100"/>
        <v>-8.4331675368627401E-3</v>
      </c>
      <c r="AO229" s="28">
        <f t="shared" si="92"/>
        <v>0.17088943794161182</v>
      </c>
      <c r="AP229" s="28">
        <f t="shared" si="93"/>
        <v>1.3178359336731498</v>
      </c>
      <c r="AQ229" s="28">
        <f t="shared" si="101"/>
        <v>0.2252042420046638</v>
      </c>
      <c r="AR229" s="28">
        <f t="shared" si="102"/>
        <v>-0.23363740954152654</v>
      </c>
      <c r="AS229" s="31">
        <f t="shared" si="103"/>
        <v>0.21677107446780106</v>
      </c>
    </row>
    <row r="230" spans="2:45" ht="15" hidden="1" customHeight="1" x14ac:dyDescent="0.25">
      <c r="B230" s="24" t="str">
        <f>datasets!B166</f>
        <v/>
      </c>
      <c r="C230" s="24" t="str">
        <f>datasets!C166</f>
        <v/>
      </c>
      <c r="D230" s="24" t="str">
        <f>datasets!D166</f>
        <v>high</v>
      </c>
      <c r="E230" s="73">
        <f>datasets!E166</f>
        <v>3.6532125137753435</v>
      </c>
      <c r="F230" s="73">
        <f>datasets!F166</f>
        <v>3.6812412373755872</v>
      </c>
      <c r="G230" s="73">
        <f>datasets!G166</f>
        <v>3.8976270912904414</v>
      </c>
      <c r="H230" s="73">
        <f>datasets!H166</f>
        <v>3.5797835966168101</v>
      </c>
      <c r="I230" s="73">
        <f>datasets!I166</f>
        <v>3.6127838567197355</v>
      </c>
      <c r="J230" s="73">
        <f>datasets!J166</f>
        <v>3.9590413923210934</v>
      </c>
      <c r="K230" s="73">
        <f>datasets!K166</f>
        <v>3.3802112417116059</v>
      </c>
      <c r="L230" s="73">
        <f>datasets!L166</f>
        <v>3.568201724066995</v>
      </c>
      <c r="M230" s="73">
        <f>datasets!M166</f>
        <v>3.5314789170422549</v>
      </c>
      <c r="N230" s="77">
        <f>datasets!N166</f>
        <v>3.8920946026904804</v>
      </c>
      <c r="AD230" s="27">
        <f t="shared" si="88"/>
        <v>3.6532125137753435</v>
      </c>
      <c r="AE230" s="28">
        <f t="shared" si="89"/>
        <v>0.12502048900038443</v>
      </c>
      <c r="AF230" s="28">
        <f t="shared" si="94"/>
        <v>1.5630122669895243E-2</v>
      </c>
      <c r="AG230" s="28">
        <f t="shared" si="95"/>
        <v>0.184</v>
      </c>
      <c r="AH230" s="29">
        <f t="shared" si="90"/>
        <v>3.568201724066995</v>
      </c>
      <c r="AI230" s="28">
        <f t="shared" si="91"/>
        <v>0.24815693349788673</v>
      </c>
      <c r="AJ230" s="28">
        <f t="shared" si="96"/>
        <v>6.1581863643074573E-2</v>
      </c>
      <c r="AK230" s="28">
        <f t="shared" si="97"/>
        <v>0.156</v>
      </c>
      <c r="AL230" s="30">
        <f t="shared" si="98"/>
        <v>5</v>
      </c>
      <c r="AM230" s="30">
        <f t="shared" si="99"/>
        <v>6</v>
      </c>
      <c r="AN230" s="28">
        <f t="shared" si="100"/>
        <v>-8.5010789708348522E-2</v>
      </c>
      <c r="AO230" s="28">
        <f t="shared" si="92"/>
        <v>0.17088943794161182</v>
      </c>
      <c r="AP230" s="28">
        <f t="shared" si="93"/>
        <v>1.3178359336731498</v>
      </c>
      <c r="AQ230" s="28">
        <f t="shared" si="101"/>
        <v>0.2252042420046638</v>
      </c>
      <c r="AR230" s="28">
        <f t="shared" si="102"/>
        <v>-0.31021503171301235</v>
      </c>
      <c r="AS230" s="31">
        <f t="shared" si="103"/>
        <v>0.14019345229631527</v>
      </c>
    </row>
    <row r="231" spans="2:45" ht="15" hidden="1" customHeight="1" thickBot="1" x14ac:dyDescent="0.3">
      <c r="B231" s="24" t="str">
        <f>datasets!B167</f>
        <v/>
      </c>
      <c r="C231" s="24" t="str">
        <f>datasets!C167</f>
        <v/>
      </c>
      <c r="D231" s="24" t="str">
        <f>datasets!D167</f>
        <v>high</v>
      </c>
      <c r="E231" s="73">
        <f>datasets!E167</f>
        <v>3.5563025007672873</v>
      </c>
      <c r="F231" s="73">
        <f>datasets!F167</f>
        <v>3.8976270912904414</v>
      </c>
      <c r="G231" s="73">
        <f>datasets!G167</f>
        <v>3.7403626894942437</v>
      </c>
      <c r="H231" s="73">
        <f>datasets!H167</f>
        <v>3.7708520116421442</v>
      </c>
      <c r="I231" s="73">
        <f>datasets!I167</f>
        <v>3.9395192526186187</v>
      </c>
      <c r="J231" s="73">
        <f>datasets!J167</f>
        <v>3.8920946026904804</v>
      </c>
      <c r="K231" s="73">
        <f>datasets!K167</f>
        <v>3.9590413923210934</v>
      </c>
      <c r="L231" s="73">
        <f>datasets!L167</f>
        <v>3.7781512503836434</v>
      </c>
      <c r="M231" s="73">
        <f>datasets!M167</f>
        <v>3.7853298350107671</v>
      </c>
      <c r="N231" s="77">
        <f>datasets!N167</f>
        <v>3.7781512503836434</v>
      </c>
      <c r="AD231" s="117">
        <f t="shared" si="88"/>
        <v>3.7708520116421442</v>
      </c>
      <c r="AE231" s="115">
        <f t="shared" si="89"/>
        <v>0.1508091078712073</v>
      </c>
      <c r="AF231" s="115">
        <f t="shared" si="94"/>
        <v>2.2743387016909439E-2</v>
      </c>
      <c r="AG231" s="115">
        <f t="shared" si="95"/>
        <v>0.184</v>
      </c>
      <c r="AH231" s="26">
        <f t="shared" si="90"/>
        <v>3.7853298350107671</v>
      </c>
      <c r="AI231" s="115">
        <f t="shared" si="91"/>
        <v>8.2936125882321812E-2</v>
      </c>
      <c r="AJ231" s="115">
        <f t="shared" si="96"/>
        <v>6.8784009763683297E-3</v>
      </c>
      <c r="AK231" s="115">
        <f t="shared" si="97"/>
        <v>0.156</v>
      </c>
      <c r="AL231" s="118">
        <f t="shared" si="98"/>
        <v>5</v>
      </c>
      <c r="AM231" s="53">
        <f t="shared" si="99"/>
        <v>6</v>
      </c>
      <c r="AN231" s="52">
        <f t="shared" si="100"/>
        <v>1.4477823368622911E-2</v>
      </c>
      <c r="AO231" s="52">
        <f t="shared" si="92"/>
        <v>0.17088943794161182</v>
      </c>
      <c r="AP231" s="52">
        <f t="shared" si="93"/>
        <v>1.3178359336731498</v>
      </c>
      <c r="AQ231" s="52">
        <f t="shared" si="101"/>
        <v>0.2252042420046638</v>
      </c>
      <c r="AR231" s="52">
        <f t="shared" si="102"/>
        <v>-0.21072641863604089</v>
      </c>
      <c r="AS231" s="54">
        <f t="shared" si="103"/>
        <v>0.23968206537328671</v>
      </c>
    </row>
    <row r="232" spans="2:45" hidden="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N232" s="6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6"/>
      <c r="AQ232" s="6"/>
      <c r="AR232" s="6"/>
    </row>
    <row r="233" spans="2:45" hidden="1" x14ac:dyDescent="0.25">
      <c r="C233" s="12" t="str">
        <f>IF(AND(E233=0.5,F233=-0.5),"AL = +/- 0.5","AL = +/- 4SDr")</f>
        <v>AL = +/- 4SDr</v>
      </c>
      <c r="D233" s="8">
        <f>MIN(AD226:AD231)-0.5</f>
        <v>1.2403626894942439</v>
      </c>
      <c r="E233" s="15">
        <f>IFERROR(IF(COUNTIF($H$79:$H$84,"=NO")&gt;0,IF($D$87&gt;0.125,4*$D$87,0.5),0.5),0.5)</f>
        <v>0.73599999999999999</v>
      </c>
      <c r="F233" s="15">
        <f>IFERROR(IF(COUNTIF($H$79:$H$84,"=NO")&gt;0,IF($D$87&gt;0.125,-4*$D$87,-0.5),-0.5),-0.5)</f>
        <v>-0.73599999999999999</v>
      </c>
      <c r="G233" s="12">
        <v>0.5</v>
      </c>
      <c r="H233" s="12">
        <v>-0.5</v>
      </c>
      <c r="N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</row>
    <row r="234" spans="2:45" hidden="1" x14ac:dyDescent="0.25">
      <c r="D234" s="8">
        <f>MAX(AD226:AD231)+0.5</f>
        <v>4.2708520116421447</v>
      </c>
      <c r="E234" s="15">
        <f>IFERROR(IF(COUNTIF($H$79:$H$84,"=NO")&gt;0,IF($D$87&gt;0.125,4*$D$87,0.5),0.5),0.5)</f>
        <v>0.73599999999999999</v>
      </c>
      <c r="F234" s="15">
        <f>IFERROR(IF(COUNTIF($H$79:$H$84,"=NO")&gt;0,IF($D$87&gt;0.125,-4*$D$87,-0.5),-0.5),-0.5)</f>
        <v>-0.73599999999999999</v>
      </c>
      <c r="G234" s="12">
        <v>0.5</v>
      </c>
      <c r="H234" s="12">
        <v>-0.5</v>
      </c>
      <c r="N234" s="6"/>
    </row>
    <row r="235" spans="2:45" ht="13.5" hidden="1" thickBot="1" x14ac:dyDescent="0.3">
      <c r="N235" s="6"/>
    </row>
    <row r="236" spans="2:45" ht="12.75" hidden="1" customHeight="1" thickBot="1" x14ac:dyDescent="0.3">
      <c r="B236" s="163" t="str">
        <f>datasets!P158</f>
        <v>(Food) Category 4</v>
      </c>
      <c r="C236" s="161"/>
      <c r="D236" s="164" t="str">
        <f>datasets!R158</f>
        <v>Category 4</v>
      </c>
      <c r="E236" s="165"/>
      <c r="N236" s="1" t="str">
        <f>IF(COUNTBLANK(E240:N245)=0,"OK","KO")</f>
        <v>OK</v>
      </c>
    </row>
    <row r="237" spans="2:45" ht="13.5" hidden="1" customHeight="1" thickBot="1" x14ac:dyDescent="0.3">
      <c r="B237" s="163" t="str">
        <f>datasets!P159</f>
        <v>(Food) Type 4</v>
      </c>
      <c r="C237" s="161"/>
      <c r="D237" s="164" t="str">
        <f>datasets!R159</f>
        <v>Type 4</v>
      </c>
      <c r="E237" s="165"/>
      <c r="N237" s="6"/>
    </row>
    <row r="238" spans="2:45" ht="34.15" hidden="1" customHeight="1" x14ac:dyDescent="0.25">
      <c r="B238" s="155"/>
      <c r="C238" s="156"/>
      <c r="D238" s="156"/>
      <c r="E238" s="157" t="s">
        <v>1</v>
      </c>
      <c r="F238" s="158"/>
      <c r="G238" s="158"/>
      <c r="H238" s="158"/>
      <c r="I238" s="159"/>
      <c r="J238" s="160" t="s">
        <v>2</v>
      </c>
      <c r="K238" s="161"/>
      <c r="L238" s="161"/>
      <c r="M238" s="161"/>
      <c r="N238" s="166"/>
      <c r="AD238" s="155" t="s">
        <v>1</v>
      </c>
      <c r="AE238" s="156"/>
      <c r="AF238" s="156"/>
      <c r="AG238" s="156"/>
      <c r="AH238" s="156" t="s">
        <v>2</v>
      </c>
      <c r="AI238" s="156"/>
      <c r="AJ238" s="156"/>
      <c r="AK238" s="156"/>
      <c r="AL238" s="160"/>
      <c r="AM238" s="161"/>
      <c r="AN238" s="161"/>
      <c r="AO238" s="161"/>
      <c r="AP238" s="161"/>
      <c r="AQ238" s="161"/>
      <c r="AR238" s="161"/>
      <c r="AS238" s="162"/>
    </row>
    <row r="239" spans="2:45" ht="51.75" hidden="1" thickBot="1" x14ac:dyDescent="0.3">
      <c r="B239" s="47" t="s">
        <v>39</v>
      </c>
      <c r="C239" s="63" t="s">
        <v>0</v>
      </c>
      <c r="D239" s="63" t="s">
        <v>7</v>
      </c>
      <c r="E239" s="63" t="s">
        <v>3</v>
      </c>
      <c r="F239" s="63" t="s">
        <v>4</v>
      </c>
      <c r="G239" s="63" t="s">
        <v>5</v>
      </c>
      <c r="H239" s="63" t="s">
        <v>6</v>
      </c>
      <c r="I239" s="63" t="s">
        <v>44</v>
      </c>
      <c r="J239" s="63" t="s">
        <v>3</v>
      </c>
      <c r="K239" s="63" t="s">
        <v>4</v>
      </c>
      <c r="L239" s="63" t="s">
        <v>5</v>
      </c>
      <c r="M239" s="51" t="s">
        <v>6</v>
      </c>
      <c r="N239" s="23" t="s">
        <v>44</v>
      </c>
      <c r="AD239" s="45" t="s">
        <v>47</v>
      </c>
      <c r="AE239" s="46" t="s">
        <v>11</v>
      </c>
      <c r="AF239" s="46" t="s">
        <v>19</v>
      </c>
      <c r="AG239" s="46" t="s">
        <v>20</v>
      </c>
      <c r="AH239" s="45" t="s">
        <v>47</v>
      </c>
      <c r="AI239" s="46" t="s">
        <v>12</v>
      </c>
      <c r="AJ239" s="46" t="s">
        <v>13</v>
      </c>
      <c r="AK239" s="46" t="s">
        <v>18</v>
      </c>
      <c r="AL239" s="46" t="s">
        <v>9</v>
      </c>
      <c r="AM239" s="46" t="s">
        <v>46</v>
      </c>
      <c r="AN239" s="46" t="s">
        <v>8</v>
      </c>
      <c r="AO239" s="46" t="s">
        <v>14</v>
      </c>
      <c r="AP239" s="46" t="s">
        <v>10</v>
      </c>
      <c r="AQ239" s="46" t="s">
        <v>15</v>
      </c>
      <c r="AR239" s="46" t="s">
        <v>16</v>
      </c>
      <c r="AS239" s="23" t="s">
        <v>17</v>
      </c>
    </row>
    <row r="240" spans="2:45" ht="15" hidden="1" customHeight="1" x14ac:dyDescent="0.25">
      <c r="B240" s="24" t="str">
        <f>datasets!P162</f>
        <v/>
      </c>
      <c r="C240" s="24" t="str">
        <f>datasets!Q162</f>
        <v/>
      </c>
      <c r="D240" s="24" t="str">
        <f>datasets!R162</f>
        <v>low</v>
      </c>
      <c r="E240" s="73">
        <f>datasets!S162</f>
        <v>1.6020599913279623</v>
      </c>
      <c r="F240" s="73">
        <f>datasets!T162</f>
        <v>1.7403626894942439</v>
      </c>
      <c r="G240" s="73">
        <f>datasets!U162</f>
        <v>1.9030899869919435</v>
      </c>
      <c r="H240" s="73">
        <f>datasets!V162</f>
        <v>1.954242509439325</v>
      </c>
      <c r="I240" s="73">
        <f>datasets!W162</f>
        <v>1.6989700043360187</v>
      </c>
      <c r="J240" s="73">
        <f>datasets!X162</f>
        <v>2</v>
      </c>
      <c r="K240" s="73">
        <f>datasets!Y162</f>
        <v>1.7781512503836436</v>
      </c>
      <c r="L240" s="73">
        <f>datasets!Z162</f>
        <v>1.8450980400142569</v>
      </c>
      <c r="M240" s="73">
        <f>datasets!AA162</f>
        <v>1.9294189257142926</v>
      </c>
      <c r="N240" s="76">
        <f>datasets!AB162</f>
        <v>1.6532125137753437</v>
      </c>
      <c r="P240" s="19"/>
      <c r="AD240" s="27">
        <f>IF($N$236="OK",IFERROR(IF(OR(ISBLANK(E240), ISBLANK(F240),ISBLANK(G240),ISBLANK(H240),ISBLANK(I240)),NA(), IF($E$7="Median",MEDIAN(E240:I240),AVERAGE(E240:I240))),""),"")</f>
        <v>1.7403626894942439</v>
      </c>
      <c r="AE240" s="28">
        <f>IF($N$236="OK",IFERROR(IF(OR(ISBLANK(E240), ISBLANK(F240),ISBLANK(G240),ISBLANK(H240),ISBLANK(I240)),NA(), STDEV(E240:I240)),""),"")</f>
        <v>0.14604014450540093</v>
      </c>
      <c r="AF240" s="28">
        <f>IFERROR(AE240^2,"")</f>
        <v>2.1327723807158385E-2</v>
      </c>
      <c r="AG240" s="28">
        <f>IFERROR(ROUND(SQRT(AVERAGE(AF$240:AF$245)),3),"")</f>
        <v>0.15</v>
      </c>
      <c r="AH240" s="29">
        <f>IF($N$236="OK",IFERROR(IF(OR(ISBLANK(J240),ISBLANK(K240),ISBLANK(L240),ISBLANK(M240),ISBLANK(N240)),"", IF($E$7="Median",MEDIAN(J240:N240),AVERAGE(J240:N240))),""),"")</f>
        <v>1.8450980400142569</v>
      </c>
      <c r="AI240" s="28">
        <f>IF($N$236="OK",IFERROR(IF(OR(ISBLANK(J240),ISBLANK(K240),ISBLANK(L240),ISBLANK(M240),ISBLANK(N240)),NA(), STDEV(J240:N240)),""),"")</f>
        <v>0.13447086164883082</v>
      </c>
      <c r="AJ240" s="28">
        <f>IFERROR(AI240^2,"")</f>
        <v>1.8082412632578999E-2</v>
      </c>
      <c r="AK240" s="28">
        <f>IFERROR(ROUND(SQRT(AVERAGE(AJ$240:AJ$245)),3),"")</f>
        <v>0.30099999999999999</v>
      </c>
      <c r="AL240" s="30">
        <f>IF($N$236="OK",COUNT(E240:I240),"")</f>
        <v>5</v>
      </c>
      <c r="AM240" s="30">
        <f>IF(AL240="","",IF(COUNT($E$240:$E$245)=0,"",COUNT($E$240:$E$245)))</f>
        <v>6</v>
      </c>
      <c r="AN240" s="28">
        <f>IFERROR(AH240-AD240,"")</f>
        <v>0.10473535052001304</v>
      </c>
      <c r="AO240" s="28">
        <f t="shared" ref="AO240:AO245" si="104">IFERROR(AK240*SQRT(1+1/AL240),"")</f>
        <v>0.32972897961810999</v>
      </c>
      <c r="AP240" s="28">
        <f t="shared" ref="AP240:AP248" si="105">IF(AL240="","",TINV((1-$E$6),AM240*(AL240-1)))</f>
        <v>1.3178359336731498</v>
      </c>
      <c r="AQ240" s="28">
        <f>IFERROR(AP240*AO240,"")</f>
        <v>0.43452869771412694</v>
      </c>
      <c r="AR240" s="28">
        <f>IFERROR(AN240-AQ240,"")</f>
        <v>-0.32979334719411391</v>
      </c>
      <c r="AS240" s="31">
        <f>IFERROR(AN240+AQ240,"")</f>
        <v>0.53926404823413998</v>
      </c>
    </row>
    <row r="241" spans="2:45" ht="15" hidden="1" customHeight="1" x14ac:dyDescent="0.25">
      <c r="B241" s="24" t="str">
        <f>datasets!P163</f>
        <v/>
      </c>
      <c r="C241" s="24" t="str">
        <f>datasets!Q163</f>
        <v/>
      </c>
      <c r="D241" s="24" t="str">
        <f>datasets!R163</f>
        <v>low</v>
      </c>
      <c r="E241" s="73">
        <f>datasets!S163</f>
        <v>2.3222192947339191</v>
      </c>
      <c r="F241" s="73">
        <f>datasets!T163</f>
        <v>1.954242509439325</v>
      </c>
      <c r="G241" s="73">
        <f>datasets!U163</f>
        <v>2.5051499783199058</v>
      </c>
      <c r="H241" s="73">
        <f>datasets!V163</f>
        <v>2</v>
      </c>
      <c r="I241" s="73">
        <f>datasets!W163</f>
        <v>2.1139433523068369</v>
      </c>
      <c r="J241" s="73">
        <f>datasets!X163</f>
        <v>2.9542425094393248</v>
      </c>
      <c r="K241" s="73">
        <f>datasets!Y163</f>
        <v>1.3979400086720377</v>
      </c>
      <c r="L241" s="73">
        <f>datasets!Z163</f>
        <v>1.7781512503836436</v>
      </c>
      <c r="M241" s="73">
        <f>datasets!AA163</f>
        <v>2.6989700043360187</v>
      </c>
      <c r="N241" s="77">
        <f>datasets!AB163</f>
        <v>1.8129133566428555</v>
      </c>
      <c r="AD241" s="27">
        <f t="shared" ref="AD241:AD245" si="106">IF($N$236="OK",IFERROR(IF(OR(ISBLANK(E241), ISBLANK(F241),ISBLANK(G241),ISBLANK(H241),ISBLANK(I241)),NA(), IF($E$7="Median",MEDIAN(E241:I241),AVERAGE(E241:I241))),""),"")</f>
        <v>2.1139433523068369</v>
      </c>
      <c r="AE241" s="28">
        <f t="shared" ref="AE241:AE245" si="107">IF($N$236="OK",IFERROR(IF(OR(ISBLANK(E241), ISBLANK(F241),ISBLANK(G241),ISBLANK(H241),ISBLANK(I241)),NA(), STDEV(E241:I241)),""),"")</f>
        <v>0.23112486348261585</v>
      </c>
      <c r="AF241" s="28">
        <f t="shared" ref="AF241:AF245" si="108">IFERROR(AE241^2,"")</f>
        <v>5.3418702519857815E-2</v>
      </c>
      <c r="AG241" s="28">
        <f t="shared" ref="AG241:AG245" si="109">IFERROR(ROUND(SQRT(AVERAGE(AF$240:AF$245)),3),"")</f>
        <v>0.15</v>
      </c>
      <c r="AH241" s="29">
        <f t="shared" ref="AH241:AH245" si="110">IF($N$236="OK",IFERROR(IF(OR(ISBLANK(J241),ISBLANK(K241),ISBLANK(L241),ISBLANK(M241),ISBLANK(N241)),"", IF($E$7="Median",MEDIAN(J241:N241),AVERAGE(J241:N241))),""),"")</f>
        <v>1.8129133566428555</v>
      </c>
      <c r="AI241" s="28">
        <f t="shared" ref="AI241:AI245" si="111">IF($N$236="OK",IFERROR(IF(OR(ISBLANK(J241),ISBLANK(K241),ISBLANK(L241),ISBLANK(M241),ISBLANK(N241)),NA(), STDEV(J241:N241)),""),"")</f>
        <v>0.66395477603738662</v>
      </c>
      <c r="AJ241" s="28">
        <f t="shared" ref="AJ241:AJ245" si="112">IFERROR(AI241^2,"")</f>
        <v>0.44083594462285625</v>
      </c>
      <c r="AK241" s="28">
        <f t="shared" ref="AK241:AK245" si="113">IFERROR(ROUND(SQRT(AVERAGE(AJ$240:AJ$245)),3),"")</f>
        <v>0.30099999999999999</v>
      </c>
      <c r="AL241" s="30">
        <f t="shared" ref="AL241:AL245" si="114">IF($N$236="OK",COUNT(E241:I241),"")</f>
        <v>5</v>
      </c>
      <c r="AM241" s="30">
        <f t="shared" ref="AM241:AM245" si="115">IF(AL241="","",IF(COUNT($E$240:$E$245)=0,"",COUNT($E$240:$E$245)))</f>
        <v>6</v>
      </c>
      <c r="AN241" s="28">
        <f t="shared" ref="AN241:AN245" si="116">IFERROR(AH241-AD241,"")</f>
        <v>-0.30102999566398148</v>
      </c>
      <c r="AO241" s="28">
        <f t="shared" si="104"/>
        <v>0.32972897961810999</v>
      </c>
      <c r="AP241" s="28">
        <f t="shared" si="105"/>
        <v>1.3178359336731498</v>
      </c>
      <c r="AQ241" s="28">
        <f t="shared" ref="AQ241:AQ245" si="117">IFERROR(AP241*AO241,"")</f>
        <v>0.43452869771412694</v>
      </c>
      <c r="AR241" s="28">
        <f t="shared" ref="AR241:AR245" si="118">IFERROR(AN241-AQ241,"")</f>
        <v>-0.73555869337810842</v>
      </c>
      <c r="AS241" s="31">
        <f t="shared" ref="AS241:AS245" si="119">IFERROR(AN241+AQ241,"")</f>
        <v>0.13349870205014547</v>
      </c>
    </row>
    <row r="242" spans="2:45" ht="15" hidden="1" customHeight="1" x14ac:dyDescent="0.25">
      <c r="B242" s="24" t="str">
        <f>datasets!P164</f>
        <v/>
      </c>
      <c r="C242" s="24" t="str">
        <f>datasets!Q164</f>
        <v/>
      </c>
      <c r="D242" s="24" t="str">
        <f>datasets!R164</f>
        <v>intermediate</v>
      </c>
      <c r="E242" s="73">
        <f>datasets!S164</f>
        <v>2.5440680443502757</v>
      </c>
      <c r="F242" s="73">
        <f>datasets!T164</f>
        <v>2.6720978579357175</v>
      </c>
      <c r="G242" s="73">
        <f>datasets!U164</f>
        <v>2.6989700043360187</v>
      </c>
      <c r="H242" s="73">
        <f>datasets!V164</f>
        <v>2.6812412373755872</v>
      </c>
      <c r="I242" s="73">
        <f>datasets!W164</f>
        <v>2.6901960800285138</v>
      </c>
      <c r="J242" s="73">
        <f>datasets!X164</f>
        <v>2.9493900066449128</v>
      </c>
      <c r="K242" s="73">
        <f>datasets!Y164</f>
        <v>2.90848501887865</v>
      </c>
      <c r="L242" s="73">
        <f>datasets!Z164</f>
        <v>2.6627578316815739</v>
      </c>
      <c r="M242" s="73">
        <f>datasets!AA164</f>
        <v>2.716003343634799</v>
      </c>
      <c r="N242" s="77">
        <f>datasets!AB164</f>
        <v>2.7634279935629373</v>
      </c>
      <c r="AD242" s="27">
        <f t="shared" si="106"/>
        <v>2.6812412373755872</v>
      </c>
      <c r="AE242" s="28">
        <f t="shared" si="107"/>
        <v>6.4094023701659647E-2</v>
      </c>
      <c r="AF242" s="28">
        <f t="shared" si="108"/>
        <v>4.1080438742689086E-3</v>
      </c>
      <c r="AG242" s="28">
        <f t="shared" si="109"/>
        <v>0.15</v>
      </c>
      <c r="AH242" s="29">
        <f t="shared" si="110"/>
        <v>2.7634279935629373</v>
      </c>
      <c r="AI242" s="28">
        <f t="shared" si="111"/>
        <v>0.12380906194862443</v>
      </c>
      <c r="AJ242" s="28">
        <f t="shared" si="112"/>
        <v>1.5328683820598321E-2</v>
      </c>
      <c r="AK242" s="28">
        <f t="shared" si="113"/>
        <v>0.30099999999999999</v>
      </c>
      <c r="AL242" s="30">
        <f t="shared" si="114"/>
        <v>5</v>
      </c>
      <c r="AM242" s="30">
        <f t="shared" si="115"/>
        <v>6</v>
      </c>
      <c r="AN242" s="28">
        <f t="shared" si="116"/>
        <v>8.2186756187350163E-2</v>
      </c>
      <c r="AO242" s="28">
        <f t="shared" si="104"/>
        <v>0.32972897961810999</v>
      </c>
      <c r="AP242" s="28">
        <f t="shared" si="105"/>
        <v>1.3178359336731498</v>
      </c>
      <c r="AQ242" s="28">
        <f t="shared" si="117"/>
        <v>0.43452869771412694</v>
      </c>
      <c r="AR242" s="28">
        <f t="shared" si="118"/>
        <v>-0.35234194152677678</v>
      </c>
      <c r="AS242" s="31">
        <f t="shared" si="119"/>
        <v>0.51671545390147711</v>
      </c>
    </row>
    <row r="243" spans="2:45" ht="15" hidden="1" customHeight="1" x14ac:dyDescent="0.25">
      <c r="B243" s="24" t="str">
        <f>datasets!P165</f>
        <v/>
      </c>
      <c r="C243" s="24" t="str">
        <f>datasets!Q165</f>
        <v/>
      </c>
      <c r="D243" s="24" t="str">
        <f>datasets!R165</f>
        <v>intermediate</v>
      </c>
      <c r="E243" s="73">
        <f>datasets!S165</f>
        <v>2.716003343634799</v>
      </c>
      <c r="F243" s="73">
        <f>datasets!T165</f>
        <v>2.6127838567197355</v>
      </c>
      <c r="G243" s="73">
        <f>datasets!U165</f>
        <v>2.8195439355418688</v>
      </c>
      <c r="H243" s="73">
        <f>datasets!V165</f>
        <v>2.4913616938342726</v>
      </c>
      <c r="I243" s="73">
        <f>datasets!W165</f>
        <v>2.7708520116421442</v>
      </c>
      <c r="J243" s="73">
        <f>datasets!X165</f>
        <v>2.6334684555795866</v>
      </c>
      <c r="K243" s="73">
        <f>datasets!Y165</f>
        <v>2.7075701760979363</v>
      </c>
      <c r="L243" s="73">
        <f>datasets!Z165</f>
        <v>2.6812412373755872</v>
      </c>
      <c r="M243" s="73">
        <f>datasets!AA165</f>
        <v>2.716003343634799</v>
      </c>
      <c r="N243" s="77">
        <f>datasets!AB165</f>
        <v>2.7634279935629373</v>
      </c>
      <c r="AD243" s="27">
        <f t="shared" si="106"/>
        <v>2.716003343634799</v>
      </c>
      <c r="AE243" s="28">
        <f t="shared" si="107"/>
        <v>0.13143726683617465</v>
      </c>
      <c r="AF243" s="28">
        <f t="shared" si="108"/>
        <v>1.7275755113363777E-2</v>
      </c>
      <c r="AG243" s="28">
        <f t="shared" si="109"/>
        <v>0.15</v>
      </c>
      <c r="AH243" s="29">
        <f t="shared" si="110"/>
        <v>2.7075701760979363</v>
      </c>
      <c r="AI243" s="28">
        <f t="shared" si="111"/>
        <v>4.7734360983114565E-2</v>
      </c>
      <c r="AJ243" s="28">
        <f t="shared" si="112"/>
        <v>2.27856921846629E-3</v>
      </c>
      <c r="AK243" s="28">
        <f t="shared" si="113"/>
        <v>0.30099999999999999</v>
      </c>
      <c r="AL243" s="30">
        <f t="shared" si="114"/>
        <v>5</v>
      </c>
      <c r="AM243" s="30">
        <f t="shared" si="115"/>
        <v>6</v>
      </c>
      <c r="AN243" s="28">
        <f t="shared" si="116"/>
        <v>-8.4331675368627401E-3</v>
      </c>
      <c r="AO243" s="28">
        <f t="shared" si="104"/>
        <v>0.32972897961810999</v>
      </c>
      <c r="AP243" s="28">
        <f t="shared" si="105"/>
        <v>1.3178359336731498</v>
      </c>
      <c r="AQ243" s="28">
        <f t="shared" si="117"/>
        <v>0.43452869771412694</v>
      </c>
      <c r="AR243" s="28">
        <f t="shared" si="118"/>
        <v>-0.44296186525098968</v>
      </c>
      <c r="AS243" s="31">
        <f t="shared" si="119"/>
        <v>0.4260955301772642</v>
      </c>
    </row>
    <row r="244" spans="2:45" ht="15" hidden="1" customHeight="1" x14ac:dyDescent="0.25">
      <c r="B244" s="24" t="str">
        <f>datasets!P166</f>
        <v/>
      </c>
      <c r="C244" s="24" t="str">
        <f>datasets!Q166</f>
        <v/>
      </c>
      <c r="D244" s="24" t="str">
        <f>datasets!R166</f>
        <v>high</v>
      </c>
      <c r="E244" s="73">
        <f>datasets!S166</f>
        <v>3.6532125137753435</v>
      </c>
      <c r="F244" s="73">
        <f>datasets!T166</f>
        <v>3.6812412373755872</v>
      </c>
      <c r="G244" s="73">
        <f>datasets!U166</f>
        <v>3.8976270912904414</v>
      </c>
      <c r="H244" s="73">
        <f>datasets!V166</f>
        <v>3.5797835966168101</v>
      </c>
      <c r="I244" s="73">
        <f>datasets!W166</f>
        <v>3.6127838567197355</v>
      </c>
      <c r="J244" s="73">
        <f>datasets!X166</f>
        <v>3.9590413923210934</v>
      </c>
      <c r="K244" s="73">
        <f>datasets!Y166</f>
        <v>3.3802112417116059</v>
      </c>
      <c r="L244" s="73">
        <f>datasets!Z166</f>
        <v>3.568201724066995</v>
      </c>
      <c r="M244" s="73">
        <f>datasets!AA166</f>
        <v>3.5314789170422549</v>
      </c>
      <c r="N244" s="77">
        <f>datasets!AB166</f>
        <v>3.8920946026904804</v>
      </c>
      <c r="AD244" s="27">
        <f t="shared" si="106"/>
        <v>3.6532125137753435</v>
      </c>
      <c r="AE244" s="28">
        <f t="shared" si="107"/>
        <v>0.12502048900038443</v>
      </c>
      <c r="AF244" s="28">
        <f t="shared" si="108"/>
        <v>1.5630122669895243E-2</v>
      </c>
      <c r="AG244" s="28">
        <f t="shared" si="109"/>
        <v>0.15</v>
      </c>
      <c r="AH244" s="29">
        <f t="shared" si="110"/>
        <v>3.568201724066995</v>
      </c>
      <c r="AI244" s="28">
        <f t="shared" si="111"/>
        <v>0.24815693349788673</v>
      </c>
      <c r="AJ244" s="28">
        <f t="shared" si="112"/>
        <v>6.1581863643074573E-2</v>
      </c>
      <c r="AK244" s="28">
        <f t="shared" si="113"/>
        <v>0.30099999999999999</v>
      </c>
      <c r="AL244" s="30">
        <f t="shared" si="114"/>
        <v>5</v>
      </c>
      <c r="AM244" s="30">
        <f t="shared" si="115"/>
        <v>6</v>
      </c>
      <c r="AN244" s="28">
        <f t="shared" si="116"/>
        <v>-8.5010789708348522E-2</v>
      </c>
      <c r="AO244" s="28">
        <f t="shared" si="104"/>
        <v>0.32972897961810999</v>
      </c>
      <c r="AP244" s="28">
        <f t="shared" si="105"/>
        <v>1.3178359336731498</v>
      </c>
      <c r="AQ244" s="28">
        <f t="shared" si="117"/>
        <v>0.43452869771412694</v>
      </c>
      <c r="AR244" s="28">
        <f t="shared" si="118"/>
        <v>-0.51953948742247547</v>
      </c>
      <c r="AS244" s="31">
        <f t="shared" si="119"/>
        <v>0.34951790800577842</v>
      </c>
    </row>
    <row r="245" spans="2:45" ht="15" hidden="1" customHeight="1" thickBot="1" x14ac:dyDescent="0.3">
      <c r="B245" s="24" t="str">
        <f>datasets!P167</f>
        <v/>
      </c>
      <c r="C245" s="24" t="str">
        <f>datasets!Q167</f>
        <v/>
      </c>
      <c r="D245" s="24" t="str">
        <f>datasets!R167</f>
        <v>high</v>
      </c>
      <c r="E245" s="73">
        <f>datasets!S167</f>
        <v>3.5563025007672873</v>
      </c>
      <c r="F245" s="73">
        <f>datasets!T167</f>
        <v>3.8976270912904414</v>
      </c>
      <c r="G245" s="73">
        <f>datasets!U167</f>
        <v>3.7403626894942437</v>
      </c>
      <c r="H245" s="73">
        <f>datasets!V167</f>
        <v>3.7708520116421442</v>
      </c>
      <c r="I245" s="73">
        <f>datasets!W167</f>
        <v>3.9395192526186187</v>
      </c>
      <c r="J245" s="73">
        <f>datasets!X167</f>
        <v>3.8920946026904804</v>
      </c>
      <c r="K245" s="73">
        <f>datasets!Y167</f>
        <v>3.9590413923210934</v>
      </c>
      <c r="L245" s="73">
        <f>datasets!Z167</f>
        <v>3.7781512503836434</v>
      </c>
      <c r="M245" s="73">
        <f>datasets!AA167</f>
        <v>3.7853298350107671</v>
      </c>
      <c r="N245" s="77">
        <f>datasets!AB167</f>
        <v>3.7781512503836434</v>
      </c>
      <c r="AD245" s="117">
        <f t="shared" si="106"/>
        <v>3.7708520116421442</v>
      </c>
      <c r="AE245" s="115">
        <f t="shared" si="107"/>
        <v>0.1508091078712073</v>
      </c>
      <c r="AF245" s="115">
        <f t="shared" si="108"/>
        <v>2.2743387016909439E-2</v>
      </c>
      <c r="AG245" s="115">
        <f t="shared" si="109"/>
        <v>0.15</v>
      </c>
      <c r="AH245" s="26">
        <f t="shared" si="110"/>
        <v>3.7853298350107671</v>
      </c>
      <c r="AI245" s="115">
        <f t="shared" si="111"/>
        <v>8.2936125882321812E-2</v>
      </c>
      <c r="AJ245" s="115">
        <f t="shared" si="112"/>
        <v>6.8784009763683297E-3</v>
      </c>
      <c r="AK245" s="115">
        <f t="shared" si="113"/>
        <v>0.30099999999999999</v>
      </c>
      <c r="AL245" s="118">
        <f t="shared" si="114"/>
        <v>5</v>
      </c>
      <c r="AM245" s="53">
        <f t="shared" si="115"/>
        <v>6</v>
      </c>
      <c r="AN245" s="52">
        <f t="shared" si="116"/>
        <v>1.4477823368622911E-2</v>
      </c>
      <c r="AO245" s="52">
        <f t="shared" si="104"/>
        <v>0.32972897961810999</v>
      </c>
      <c r="AP245" s="52">
        <f t="shared" si="105"/>
        <v>1.3178359336731498</v>
      </c>
      <c r="AQ245" s="52">
        <f t="shared" si="117"/>
        <v>0.43452869771412694</v>
      </c>
      <c r="AR245" s="52">
        <f t="shared" si="118"/>
        <v>-0.42005087434550403</v>
      </c>
      <c r="AS245" s="54">
        <f t="shared" si="119"/>
        <v>0.44900652108274985</v>
      </c>
    </row>
    <row r="246" spans="2:45" hidden="1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N246" s="6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6" t="str">
        <f t="shared" si="105"/>
        <v/>
      </c>
      <c r="AQ246" s="6"/>
      <c r="AR246" s="6"/>
    </row>
    <row r="247" spans="2:45" hidden="1" x14ac:dyDescent="0.25">
      <c r="C247" s="12" t="str">
        <f>IF(AND(E247=0.5,F247=-0.5),"AL = +/- 0.5","AL = +/- 4SDr")</f>
        <v>AL = +/- 4SDr</v>
      </c>
      <c r="D247" s="8">
        <f>MIN(AD240:AD245)-0.5</f>
        <v>1.2403626894942439</v>
      </c>
      <c r="E247" s="15">
        <f>IFERROR(IF(COUNTIF($R$79:$R$84,"=NO")&gt;0,IF($N$87&gt;0.125,4*$N$87,0.5),0.5),0.5)</f>
        <v>0.6</v>
      </c>
      <c r="F247" s="15">
        <f>IFERROR(IF(COUNTIF($R$79:$R$84,"=NO")&gt;0,IF($N$87&gt;0.125,-4*$N$87,-0.5),-0.5),-0.5)</f>
        <v>-0.6</v>
      </c>
      <c r="G247" s="12">
        <v>0.5</v>
      </c>
      <c r="H247" s="12">
        <v>-0.5</v>
      </c>
      <c r="N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 t="str">
        <f t="shared" si="105"/>
        <v/>
      </c>
      <c r="AQ247" s="6"/>
      <c r="AR247" s="6"/>
      <c r="AS247" s="6"/>
    </row>
    <row r="248" spans="2:45" hidden="1" x14ac:dyDescent="0.25">
      <c r="D248" s="8">
        <f>MAX(AD240:AD245)+0.5</f>
        <v>4.2708520116421447</v>
      </c>
      <c r="E248" s="15">
        <f>IFERROR(IF(COUNTIF($R$79:$R$84,"=NO")&gt;0,IF($N$87&gt;0.125,4*$N$87,0.5),0.5),0.5)</f>
        <v>0.6</v>
      </c>
      <c r="F248" s="15">
        <f>IFERROR(IF(COUNTIF($R$79:$R$84,"=NO")&gt;0,IF($N$87&gt;0.125,-4*$N$87,-0.5),-0.5),-0.5)</f>
        <v>-0.6</v>
      </c>
      <c r="G248" s="12">
        <v>0.5</v>
      </c>
      <c r="H248" s="12">
        <v>-0.5</v>
      </c>
      <c r="N248" s="6"/>
      <c r="AP248" s="1" t="str">
        <f t="shared" si="105"/>
        <v/>
      </c>
    </row>
    <row r="249" spans="2:45" ht="13.5" hidden="1" thickBot="1" x14ac:dyDescent="0.3">
      <c r="N249" s="6"/>
    </row>
    <row r="250" spans="2:45" ht="12.75" hidden="1" customHeight="1" thickBot="1" x14ac:dyDescent="0.3">
      <c r="B250" s="163" t="str">
        <f>datasets!B171</f>
        <v>(Food) Category 5</v>
      </c>
      <c r="C250" s="161"/>
      <c r="D250" s="164" t="str">
        <f>datasets!D171</f>
        <v>Category 5</v>
      </c>
      <c r="E250" s="165"/>
      <c r="N250" s="1" t="str">
        <f>IF(COUNTBLANK(E254:N259)=0,"OK","KO")</f>
        <v>OK</v>
      </c>
    </row>
    <row r="251" spans="2:45" ht="13.5" hidden="1" thickBot="1" x14ac:dyDescent="0.3">
      <c r="B251" s="163" t="str">
        <f>datasets!B172</f>
        <v>(Food) Type 5</v>
      </c>
      <c r="C251" s="161"/>
      <c r="D251" s="164" t="str">
        <f>datasets!D172</f>
        <v>Type 5</v>
      </c>
      <c r="E251" s="165"/>
      <c r="N251" s="6"/>
    </row>
    <row r="252" spans="2:45" ht="25.9" hidden="1" customHeight="1" x14ac:dyDescent="0.25">
      <c r="B252" s="155"/>
      <c r="C252" s="156"/>
      <c r="D252" s="156"/>
      <c r="E252" s="157" t="s">
        <v>1</v>
      </c>
      <c r="F252" s="158"/>
      <c r="G252" s="158"/>
      <c r="H252" s="158"/>
      <c r="I252" s="159"/>
      <c r="J252" s="160" t="s">
        <v>2</v>
      </c>
      <c r="K252" s="161"/>
      <c r="L252" s="161"/>
      <c r="M252" s="161"/>
      <c r="N252" s="166"/>
      <c r="AD252" s="155" t="s">
        <v>1</v>
      </c>
      <c r="AE252" s="156"/>
      <c r="AF252" s="156"/>
      <c r="AG252" s="156"/>
      <c r="AH252" s="156" t="s">
        <v>2</v>
      </c>
      <c r="AI252" s="156"/>
      <c r="AJ252" s="156"/>
      <c r="AK252" s="156"/>
      <c r="AL252" s="160"/>
      <c r="AM252" s="161"/>
      <c r="AN252" s="161"/>
      <c r="AO252" s="161"/>
      <c r="AP252" s="161"/>
      <c r="AQ252" s="161"/>
      <c r="AR252" s="161"/>
      <c r="AS252" s="162"/>
    </row>
    <row r="253" spans="2:45" ht="51.75" hidden="1" thickBot="1" x14ac:dyDescent="0.3">
      <c r="B253" s="47" t="s">
        <v>39</v>
      </c>
      <c r="C253" s="63" t="s">
        <v>0</v>
      </c>
      <c r="D253" s="63" t="s">
        <v>7</v>
      </c>
      <c r="E253" s="63" t="s">
        <v>3</v>
      </c>
      <c r="F253" s="63" t="s">
        <v>4</v>
      </c>
      <c r="G253" s="63" t="s">
        <v>5</v>
      </c>
      <c r="H253" s="63" t="s">
        <v>6</v>
      </c>
      <c r="I253" s="63" t="s">
        <v>44</v>
      </c>
      <c r="J253" s="63" t="s">
        <v>3</v>
      </c>
      <c r="K253" s="63" t="s">
        <v>4</v>
      </c>
      <c r="L253" s="63" t="s">
        <v>5</v>
      </c>
      <c r="M253" s="51" t="s">
        <v>6</v>
      </c>
      <c r="N253" s="23" t="s">
        <v>44</v>
      </c>
      <c r="AD253" s="45" t="s">
        <v>47</v>
      </c>
      <c r="AE253" s="46" t="s">
        <v>11</v>
      </c>
      <c r="AF253" s="46" t="s">
        <v>19</v>
      </c>
      <c r="AG253" s="46" t="s">
        <v>20</v>
      </c>
      <c r="AH253" s="45" t="s">
        <v>47</v>
      </c>
      <c r="AI253" s="46" t="s">
        <v>12</v>
      </c>
      <c r="AJ253" s="46" t="s">
        <v>13</v>
      </c>
      <c r="AK253" s="46" t="s">
        <v>18</v>
      </c>
      <c r="AL253" s="46" t="s">
        <v>9</v>
      </c>
      <c r="AM253" s="46" t="s">
        <v>46</v>
      </c>
      <c r="AN253" s="46" t="s">
        <v>8</v>
      </c>
      <c r="AO253" s="46" t="s">
        <v>14</v>
      </c>
      <c r="AP253" s="46" t="s">
        <v>10</v>
      </c>
      <c r="AQ253" s="46" t="s">
        <v>15</v>
      </c>
      <c r="AR253" s="46" t="s">
        <v>16</v>
      </c>
      <c r="AS253" s="23" t="s">
        <v>17</v>
      </c>
    </row>
    <row r="254" spans="2:45" ht="14.25" hidden="1" customHeight="1" x14ac:dyDescent="0.25">
      <c r="B254" s="24" t="str">
        <f>datasets!B175</f>
        <v/>
      </c>
      <c r="C254" s="24" t="str">
        <f>datasets!C175</f>
        <v/>
      </c>
      <c r="D254" s="24" t="str">
        <f>datasets!D175</f>
        <v>low</v>
      </c>
      <c r="E254" s="73">
        <f>datasets!E175</f>
        <v>1.6020599913279623</v>
      </c>
      <c r="F254" s="73">
        <f>datasets!F175</f>
        <v>1.7403626894942439</v>
      </c>
      <c r="G254" s="73">
        <f>datasets!G175</f>
        <v>1.9030899869919435</v>
      </c>
      <c r="H254" s="73">
        <f>datasets!H175</f>
        <v>1.954242509439325</v>
      </c>
      <c r="I254" s="73">
        <f>datasets!I175</f>
        <v>1.6989700043360187</v>
      </c>
      <c r="J254" s="73">
        <f>datasets!J175</f>
        <v>2</v>
      </c>
      <c r="K254" s="73">
        <f>datasets!K175</f>
        <v>1.7781512503836436</v>
      </c>
      <c r="L254" s="73">
        <f>datasets!L175</f>
        <v>1.8450980400142569</v>
      </c>
      <c r="M254" s="73">
        <f>datasets!M175</f>
        <v>1.9294189257142926</v>
      </c>
      <c r="N254" s="76">
        <f>datasets!N175</f>
        <v>1.6532125137753437</v>
      </c>
      <c r="P254" s="19"/>
      <c r="AD254" s="27">
        <f>IF($N$250="OK",IFERROR(IF(OR(ISBLANK(E254), ISBLANK(F254),ISBLANK(G254),ISBLANK(H254),ISBLANK(I254)),NA(), IF($E$7="Median",MEDIAN(E254:I254),AVERAGE(E254:I254))),""),"")</f>
        <v>1.7403626894942439</v>
      </c>
      <c r="AE254" s="28">
        <f>IF($N$250="OK",IFERROR(IF(OR(ISBLANK(E254), ISBLANK(F254),ISBLANK(G254),ISBLANK(H254),ISBLANK(I254)),NA(), STDEV(E254:I254)),""),"")</f>
        <v>0.14604014450540093</v>
      </c>
      <c r="AF254" s="28">
        <f>IFERROR(AE254^2,"")</f>
        <v>2.1327723807158385E-2</v>
      </c>
      <c r="AG254" s="28">
        <f>IFERROR(ROUND(SQRT(AVERAGE(AF$254:AF$259)),3),"")</f>
        <v>0.15</v>
      </c>
      <c r="AH254" s="29">
        <f>IF($N$250="OK",IFERROR(IF(OR(ISBLANK(J254),ISBLANK(K254),ISBLANK(L254),ISBLANK(M254),ISBLANK(N254)),"", IF($E$7="Median",MEDIAN(J254:N254),AVERAGE(J254:N254))),""),"")</f>
        <v>1.8450980400142569</v>
      </c>
      <c r="AI254" s="28">
        <f>IF($N$250="OK",IFERROR(IF(OR(ISBLANK(J254),ISBLANK(K254),ISBLANK(L254),ISBLANK(M254),ISBLANK(N254)),NA(), STDEV(J254:N254)),""),"")</f>
        <v>0.13447086164883082</v>
      </c>
      <c r="AJ254" s="28">
        <f>IFERROR(AI254^2,"")</f>
        <v>1.8082412632578999E-2</v>
      </c>
      <c r="AK254" s="28">
        <f>IFERROR(ROUND(SQRT(AVERAGE(AJ$254:AJ$259)),3),"")</f>
        <v>0.248</v>
      </c>
      <c r="AL254" s="30">
        <f>IF($N$250="OK",COUNT(E254:I254),"")</f>
        <v>5</v>
      </c>
      <c r="AM254" s="30">
        <f>IF(AL254="","",IF(COUNT($E$254:$E$259)=0,"",COUNT($E$254:$E$259)))</f>
        <v>6</v>
      </c>
      <c r="AN254" s="28">
        <f>IFERROR(AH254-AD254,"")</f>
        <v>0.10473535052001304</v>
      </c>
      <c r="AO254" s="28">
        <f t="shared" ref="AO254:AO259" si="120">IFERROR(AK254*SQRT(1+1/AL254),"")</f>
        <v>0.27167038852256237</v>
      </c>
      <c r="AP254" s="28">
        <f t="shared" ref="AP254:AP262" si="121">IF(AL254="","",TINV((1-$E$6),AM254*(AL254-1)))</f>
        <v>1.3178359336731498</v>
      </c>
      <c r="AQ254" s="28">
        <f>IFERROR(AP254*AO254,"")</f>
        <v>0.35801700010997833</v>
      </c>
      <c r="AR254" s="28">
        <f>IFERROR(AN254-AQ254,"")</f>
        <v>-0.2532816495899653</v>
      </c>
      <c r="AS254" s="31">
        <f>IFERROR(AN254+AQ254,"")</f>
        <v>0.46275235062999137</v>
      </c>
    </row>
    <row r="255" spans="2:45" ht="14.25" hidden="1" customHeight="1" x14ac:dyDescent="0.25">
      <c r="B255" s="24" t="str">
        <f>datasets!B176</f>
        <v/>
      </c>
      <c r="C255" s="24" t="str">
        <f>datasets!C176</f>
        <v/>
      </c>
      <c r="D255" s="24" t="str">
        <f>datasets!D176</f>
        <v>low</v>
      </c>
      <c r="E255" s="73">
        <f>datasets!E176</f>
        <v>2.3222192947339191</v>
      </c>
      <c r="F255" s="73">
        <f>datasets!F176</f>
        <v>1.954242509439325</v>
      </c>
      <c r="G255" s="73">
        <f>datasets!G176</f>
        <v>2.5051499783199058</v>
      </c>
      <c r="H255" s="73">
        <f>datasets!H176</f>
        <v>2</v>
      </c>
      <c r="I255" s="73">
        <f>datasets!I176</f>
        <v>2.1139433523068369</v>
      </c>
      <c r="J255" s="73">
        <f>datasets!J176</f>
        <v>1.954242509439325</v>
      </c>
      <c r="K255" s="73">
        <f>datasets!K176</f>
        <v>1.3979400086720377</v>
      </c>
      <c r="L255" s="73">
        <f>datasets!L176</f>
        <v>1.7781512503836436</v>
      </c>
      <c r="M255" s="73">
        <f>datasets!M176</f>
        <v>1.6989700043360187</v>
      </c>
      <c r="N255" s="77">
        <f>datasets!N176</f>
        <v>1.8129133566428555</v>
      </c>
      <c r="AD255" s="27">
        <f t="shared" ref="AD255:AD259" si="122">IF($N$250="OK",IFERROR(IF(OR(ISBLANK(E255), ISBLANK(F255),ISBLANK(G255),ISBLANK(H255),ISBLANK(I255)),NA(), IF($E$7="Median",MEDIAN(E255:I255),AVERAGE(E255:I255))),""),"")</f>
        <v>2.1139433523068369</v>
      </c>
      <c r="AE255" s="28">
        <f t="shared" ref="AE255:AE259" si="123">IF($N$250="OK",IFERROR(IF(OR(ISBLANK(E255), ISBLANK(F255),ISBLANK(G255),ISBLANK(H255),ISBLANK(I255)),NA(), STDEV(E255:I255)),""),"")</f>
        <v>0.23112486348261585</v>
      </c>
      <c r="AF255" s="28">
        <f t="shared" ref="AF255:AF259" si="124">IFERROR(AE255^2,"")</f>
        <v>5.3418702519857815E-2</v>
      </c>
      <c r="AG255" s="28">
        <f t="shared" ref="AG255:AG259" si="125">IFERROR(ROUND(SQRT(AVERAGE(AF$254:AF$259)),3),"")</f>
        <v>0.15</v>
      </c>
      <c r="AH255" s="29">
        <f t="shared" ref="AH255:AH259" si="126">IF($N$250="OK",IFERROR(IF(OR(ISBLANK(J255),ISBLANK(K255),ISBLANK(L255),ISBLANK(M255),ISBLANK(N255)),"", IF($E$7="Median",MEDIAN(J255:N255),AVERAGE(J255:N255))),""),"")</f>
        <v>1.7781512503836436</v>
      </c>
      <c r="AI255" s="28">
        <f t="shared" ref="AI255:AI259" si="127">IF($N$250="OK",IFERROR(IF(OR(ISBLANK(J255),ISBLANK(K255),ISBLANK(L255),ISBLANK(M255),ISBLANK(N255)),NA(), STDEV(J255:N255)),""),"")</f>
        <v>0.20657471682169051</v>
      </c>
      <c r="AJ255" s="28">
        <f t="shared" ref="AJ255:AJ259" si="128">IFERROR(AI255^2,"")</f>
        <v>4.2673113629961623E-2</v>
      </c>
      <c r="AK255" s="28">
        <f t="shared" ref="AK255:AK259" si="129">IFERROR(ROUND(SQRT(AVERAGE(AJ$254:AJ$259)),3),"")</f>
        <v>0.248</v>
      </c>
      <c r="AL255" s="30">
        <f t="shared" ref="AL255:AL259" si="130">IF($N$250="OK",COUNT(E255:I255),"")</f>
        <v>5</v>
      </c>
      <c r="AM255" s="30">
        <f t="shared" ref="AM255:AM259" si="131">IF(AL255="","",IF(COUNT($E$254:$E$259)=0,"",COUNT($E$254:$E$259)))</f>
        <v>6</v>
      </c>
      <c r="AN255" s="28">
        <f t="shared" ref="AN255:AN259" si="132">IFERROR(AH255-AD255,"")</f>
        <v>-0.33579210192319331</v>
      </c>
      <c r="AO255" s="28">
        <f t="shared" si="120"/>
        <v>0.27167038852256237</v>
      </c>
      <c r="AP255" s="28">
        <f t="shared" si="121"/>
        <v>1.3178359336731498</v>
      </c>
      <c r="AQ255" s="28">
        <f t="shared" ref="AQ255:AQ259" si="133">IFERROR(AP255*AO255,"")</f>
        <v>0.35801700010997833</v>
      </c>
      <c r="AR255" s="28">
        <f t="shared" ref="AR255:AR259" si="134">IFERROR(AN255-AQ255,"")</f>
        <v>-0.69380910203317159</v>
      </c>
      <c r="AS255" s="31">
        <f t="shared" ref="AS255:AS259" si="135">IFERROR(AN255+AQ255,"")</f>
        <v>2.2224898186785025E-2</v>
      </c>
    </row>
    <row r="256" spans="2:45" ht="14.25" hidden="1" customHeight="1" x14ac:dyDescent="0.25">
      <c r="B256" s="24" t="str">
        <f>datasets!B177</f>
        <v/>
      </c>
      <c r="C256" s="24" t="str">
        <f>datasets!C177</f>
        <v/>
      </c>
      <c r="D256" s="24" t="str">
        <f>datasets!D177</f>
        <v>intermediate</v>
      </c>
      <c r="E256" s="73">
        <f>datasets!E177</f>
        <v>2.5440680443502757</v>
      </c>
      <c r="F256" s="73">
        <f>datasets!F177</f>
        <v>2.6720978579357175</v>
      </c>
      <c r="G256" s="73">
        <f>datasets!G177</f>
        <v>2.6989700043360187</v>
      </c>
      <c r="H256" s="73">
        <f>datasets!H177</f>
        <v>2.6812412373755872</v>
      </c>
      <c r="I256" s="73">
        <f>datasets!I177</f>
        <v>2.6901960800285138</v>
      </c>
      <c r="J256" s="73">
        <f>datasets!J177</f>
        <v>2.9493900066449128</v>
      </c>
      <c r="K256" s="73">
        <f>datasets!K177</f>
        <v>2.90848501887865</v>
      </c>
      <c r="L256" s="73">
        <f>datasets!L177</f>
        <v>2.6627578316815739</v>
      </c>
      <c r="M256" s="73">
        <f>datasets!M177</f>
        <v>2.716003343634799</v>
      </c>
      <c r="N256" s="77">
        <f>datasets!N177</f>
        <v>2.7634279935629373</v>
      </c>
      <c r="AD256" s="27">
        <f t="shared" si="122"/>
        <v>2.6812412373755872</v>
      </c>
      <c r="AE256" s="28">
        <f t="shared" si="123"/>
        <v>6.4094023701659647E-2</v>
      </c>
      <c r="AF256" s="28">
        <f t="shared" si="124"/>
        <v>4.1080438742689086E-3</v>
      </c>
      <c r="AG256" s="28">
        <f t="shared" si="125"/>
        <v>0.15</v>
      </c>
      <c r="AH256" s="29">
        <f t="shared" si="126"/>
        <v>2.7634279935629373</v>
      </c>
      <c r="AI256" s="28">
        <f t="shared" si="127"/>
        <v>0.12380906194862443</v>
      </c>
      <c r="AJ256" s="28">
        <f t="shared" si="128"/>
        <v>1.5328683820598321E-2</v>
      </c>
      <c r="AK256" s="28">
        <f t="shared" si="129"/>
        <v>0.248</v>
      </c>
      <c r="AL256" s="30">
        <f t="shared" si="130"/>
        <v>5</v>
      </c>
      <c r="AM256" s="30">
        <f t="shared" si="131"/>
        <v>6</v>
      </c>
      <c r="AN256" s="28">
        <f t="shared" si="132"/>
        <v>8.2186756187350163E-2</v>
      </c>
      <c r="AO256" s="28">
        <f t="shared" si="120"/>
        <v>0.27167038852256237</v>
      </c>
      <c r="AP256" s="28">
        <f t="shared" si="121"/>
        <v>1.3178359336731498</v>
      </c>
      <c r="AQ256" s="28">
        <f t="shared" si="133"/>
        <v>0.35801700010997833</v>
      </c>
      <c r="AR256" s="28">
        <f t="shared" si="134"/>
        <v>-0.27583024392262817</v>
      </c>
      <c r="AS256" s="31">
        <f t="shared" si="135"/>
        <v>0.4402037562973285</v>
      </c>
    </row>
    <row r="257" spans="2:45" ht="14.25" hidden="1" customHeight="1" x14ac:dyDescent="0.25">
      <c r="B257" s="24" t="str">
        <f>datasets!B178</f>
        <v/>
      </c>
      <c r="C257" s="24" t="str">
        <f>datasets!C178</f>
        <v/>
      </c>
      <c r="D257" s="24" t="str">
        <f>datasets!D178</f>
        <v>intermediate</v>
      </c>
      <c r="E257" s="73">
        <f>datasets!E178</f>
        <v>2.716003343634799</v>
      </c>
      <c r="F257" s="73">
        <f>datasets!F178</f>
        <v>2.6127838567197355</v>
      </c>
      <c r="G257" s="73">
        <f>datasets!G178</f>
        <v>2.8195439355418688</v>
      </c>
      <c r="H257" s="73">
        <f>datasets!H178</f>
        <v>2.4913616938342726</v>
      </c>
      <c r="I257" s="73">
        <f>datasets!I178</f>
        <v>2.7708520116421442</v>
      </c>
      <c r="J257" s="73">
        <f>datasets!J178</f>
        <v>2.6334684555795866</v>
      </c>
      <c r="K257" s="73">
        <f>datasets!K178</f>
        <v>2.7075701760979363</v>
      </c>
      <c r="L257" s="73">
        <f>datasets!L178</f>
        <v>2.6812412373755872</v>
      </c>
      <c r="M257" s="73">
        <f>datasets!M178</f>
        <v>2.716003343634799</v>
      </c>
      <c r="N257" s="77">
        <f>datasets!N178</f>
        <v>2.7634279935629373</v>
      </c>
      <c r="AD257" s="27">
        <f t="shared" si="122"/>
        <v>2.716003343634799</v>
      </c>
      <c r="AE257" s="28">
        <f t="shared" si="123"/>
        <v>0.13143726683617465</v>
      </c>
      <c r="AF257" s="28">
        <f t="shared" si="124"/>
        <v>1.7275755113363777E-2</v>
      </c>
      <c r="AG257" s="28">
        <f t="shared" si="125"/>
        <v>0.15</v>
      </c>
      <c r="AH257" s="29">
        <f t="shared" si="126"/>
        <v>2.7075701760979363</v>
      </c>
      <c r="AI257" s="28">
        <f t="shared" si="127"/>
        <v>4.7734360983114565E-2</v>
      </c>
      <c r="AJ257" s="28">
        <f t="shared" si="128"/>
        <v>2.27856921846629E-3</v>
      </c>
      <c r="AK257" s="28">
        <f t="shared" si="129"/>
        <v>0.248</v>
      </c>
      <c r="AL257" s="30">
        <f t="shared" si="130"/>
        <v>5</v>
      </c>
      <c r="AM257" s="30">
        <f t="shared" si="131"/>
        <v>6</v>
      </c>
      <c r="AN257" s="28">
        <f t="shared" si="132"/>
        <v>-8.4331675368627401E-3</v>
      </c>
      <c r="AO257" s="28">
        <f t="shared" si="120"/>
        <v>0.27167038852256237</v>
      </c>
      <c r="AP257" s="28">
        <f t="shared" si="121"/>
        <v>1.3178359336731498</v>
      </c>
      <c r="AQ257" s="28">
        <f t="shared" si="133"/>
        <v>0.35801700010997833</v>
      </c>
      <c r="AR257" s="28">
        <f t="shared" si="134"/>
        <v>-0.36645016764684107</v>
      </c>
      <c r="AS257" s="31">
        <f t="shared" si="135"/>
        <v>0.34958383257311559</v>
      </c>
    </row>
    <row r="258" spans="2:45" ht="14.25" hidden="1" customHeight="1" x14ac:dyDescent="0.25">
      <c r="B258" s="24" t="str">
        <f>datasets!B179</f>
        <v/>
      </c>
      <c r="C258" s="24" t="str">
        <f>datasets!C179</f>
        <v/>
      </c>
      <c r="D258" s="24" t="str">
        <f>datasets!D179</f>
        <v>high</v>
      </c>
      <c r="E258" s="73">
        <f>datasets!E179</f>
        <v>3.6532125137753435</v>
      </c>
      <c r="F258" s="73">
        <f>datasets!F179</f>
        <v>3.6812412373755872</v>
      </c>
      <c r="G258" s="73">
        <f>datasets!G179</f>
        <v>3.8976270912904414</v>
      </c>
      <c r="H258" s="73">
        <f>datasets!H179</f>
        <v>3.5797835966168101</v>
      </c>
      <c r="I258" s="73">
        <f>datasets!I179</f>
        <v>3.6127838567197355</v>
      </c>
      <c r="J258" s="73">
        <f>datasets!J179</f>
        <v>4.9590413923210939</v>
      </c>
      <c r="K258" s="73">
        <f>datasets!K179</f>
        <v>4.3802112417116064</v>
      </c>
      <c r="L258" s="73">
        <f>datasets!L179</f>
        <v>3.568201724066995</v>
      </c>
      <c r="M258" s="73">
        <f>datasets!M179</f>
        <v>4.3979400086720375</v>
      </c>
      <c r="N258" s="77">
        <f>datasets!N179</f>
        <v>3.8920946026904804</v>
      </c>
      <c r="AD258" s="27">
        <f t="shared" si="122"/>
        <v>3.6532125137753435</v>
      </c>
      <c r="AE258" s="28">
        <f t="shared" si="123"/>
        <v>0.12502048900038443</v>
      </c>
      <c r="AF258" s="28">
        <f t="shared" si="124"/>
        <v>1.5630122669895243E-2</v>
      </c>
      <c r="AG258" s="28">
        <f t="shared" si="125"/>
        <v>0.15</v>
      </c>
      <c r="AH258" s="29">
        <f t="shared" si="126"/>
        <v>4.3802112417116064</v>
      </c>
      <c r="AI258" s="28">
        <f t="shared" si="127"/>
        <v>0.53244121517813403</v>
      </c>
      <c r="AJ258" s="28">
        <f t="shared" si="128"/>
        <v>0.28349364762036805</v>
      </c>
      <c r="AK258" s="28">
        <f t="shared" si="129"/>
        <v>0.248</v>
      </c>
      <c r="AL258" s="30">
        <f t="shared" si="130"/>
        <v>5</v>
      </c>
      <c r="AM258" s="30">
        <f t="shared" si="131"/>
        <v>6</v>
      </c>
      <c r="AN258" s="28">
        <f t="shared" si="132"/>
        <v>0.72699872793626286</v>
      </c>
      <c r="AO258" s="28">
        <f t="shared" si="120"/>
        <v>0.27167038852256237</v>
      </c>
      <c r="AP258" s="28">
        <f t="shared" si="121"/>
        <v>1.3178359336731498</v>
      </c>
      <c r="AQ258" s="28">
        <f t="shared" si="133"/>
        <v>0.35801700010997833</v>
      </c>
      <c r="AR258" s="28">
        <f t="shared" si="134"/>
        <v>0.36898172782628452</v>
      </c>
      <c r="AS258" s="31">
        <f t="shared" si="135"/>
        <v>1.0850157280462411</v>
      </c>
    </row>
    <row r="259" spans="2:45" ht="14.25" hidden="1" customHeight="1" thickBot="1" x14ac:dyDescent="0.3">
      <c r="B259" s="24" t="str">
        <f>datasets!B180</f>
        <v/>
      </c>
      <c r="C259" s="24" t="str">
        <f>datasets!C180</f>
        <v/>
      </c>
      <c r="D259" s="24" t="str">
        <f>datasets!D180</f>
        <v>high</v>
      </c>
      <c r="E259" s="73">
        <f>datasets!E180</f>
        <v>3.5563025007672873</v>
      </c>
      <c r="F259" s="73">
        <f>datasets!F180</f>
        <v>3.8976270912904414</v>
      </c>
      <c r="G259" s="73">
        <f>datasets!G180</f>
        <v>3.7403626894942437</v>
      </c>
      <c r="H259" s="73">
        <f>datasets!H180</f>
        <v>3.7708520116421442</v>
      </c>
      <c r="I259" s="73">
        <f>datasets!I180</f>
        <v>3.9395192526186187</v>
      </c>
      <c r="J259" s="73">
        <f>datasets!J180</f>
        <v>3.8920946026904804</v>
      </c>
      <c r="K259" s="73">
        <f>datasets!K180</f>
        <v>3.9590413923210934</v>
      </c>
      <c r="L259" s="73">
        <f>datasets!L180</f>
        <v>3.7781512503836434</v>
      </c>
      <c r="M259" s="73">
        <f>datasets!M180</f>
        <v>3.7853298350107671</v>
      </c>
      <c r="N259" s="77">
        <f>datasets!N180</f>
        <v>3.7781512503836434</v>
      </c>
      <c r="AD259" s="117">
        <f t="shared" si="122"/>
        <v>3.7708520116421442</v>
      </c>
      <c r="AE259" s="115">
        <f t="shared" si="123"/>
        <v>0.1508091078712073</v>
      </c>
      <c r="AF259" s="115">
        <f t="shared" si="124"/>
        <v>2.2743387016909439E-2</v>
      </c>
      <c r="AG259" s="115">
        <f t="shared" si="125"/>
        <v>0.15</v>
      </c>
      <c r="AH259" s="26">
        <f t="shared" si="126"/>
        <v>3.7853298350107671</v>
      </c>
      <c r="AI259" s="115">
        <f t="shared" si="127"/>
        <v>8.2936125882321812E-2</v>
      </c>
      <c r="AJ259" s="115">
        <f t="shared" si="128"/>
        <v>6.8784009763683297E-3</v>
      </c>
      <c r="AK259" s="115">
        <f t="shared" si="129"/>
        <v>0.248</v>
      </c>
      <c r="AL259" s="118">
        <f t="shared" si="130"/>
        <v>5</v>
      </c>
      <c r="AM259" s="53">
        <f t="shared" si="131"/>
        <v>6</v>
      </c>
      <c r="AN259" s="52">
        <f t="shared" si="132"/>
        <v>1.4477823368622911E-2</v>
      </c>
      <c r="AO259" s="52">
        <f t="shared" si="120"/>
        <v>0.27167038852256237</v>
      </c>
      <c r="AP259" s="52">
        <f t="shared" si="121"/>
        <v>1.3178359336731498</v>
      </c>
      <c r="AQ259" s="52">
        <f t="shared" si="133"/>
        <v>0.35801700010997833</v>
      </c>
      <c r="AR259" s="52">
        <f t="shared" si="134"/>
        <v>-0.34353917674135542</v>
      </c>
      <c r="AS259" s="54">
        <f t="shared" si="135"/>
        <v>0.37249482347860124</v>
      </c>
    </row>
    <row r="260" spans="2:45" hidden="1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6" t="str">
        <f t="shared" si="121"/>
        <v/>
      </c>
      <c r="AQ260" s="6"/>
      <c r="AR260" s="6"/>
    </row>
    <row r="261" spans="2:45" hidden="1" x14ac:dyDescent="0.25">
      <c r="C261" s="12" t="str">
        <f>IF(AND(E261=0.5,F261=-0.5),"AL = +/- 0.5","AL = +/- 4SDr")</f>
        <v>AL = +/- 4SDr</v>
      </c>
      <c r="D261" s="8">
        <f>MIN(AD254:AD259)-0.5</f>
        <v>1.2403626894942439</v>
      </c>
      <c r="E261" s="15">
        <f>IFERROR(IF(COUNTIF($H$118:$H$123,"=NO")&gt;0,IF($D$126&gt;0.125,4*$D$126,0.5),0.5),0.5)</f>
        <v>0.6</v>
      </c>
      <c r="F261" s="15">
        <f>IFERROR(IF(COUNTIF($H$118:$H$123,"=NO")&gt;0,IF($D$126&gt;0.125,-4*$D$126,-0.5),-0.5),-0.5)</f>
        <v>-0.6</v>
      </c>
      <c r="G261" s="12">
        <v>0.5</v>
      </c>
      <c r="H261" s="12">
        <v>-0.5</v>
      </c>
      <c r="N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 t="str">
        <f t="shared" si="121"/>
        <v/>
      </c>
      <c r="AQ261" s="6"/>
      <c r="AR261" s="6"/>
      <c r="AS261" s="6"/>
    </row>
    <row r="262" spans="2:45" hidden="1" x14ac:dyDescent="0.25">
      <c r="D262" s="8">
        <f>MAX(AD254:AD259)+0.5</f>
        <v>4.2708520116421447</v>
      </c>
      <c r="E262" s="15">
        <f>IFERROR(IF(COUNTIF($H$118:$H$123,"=NO")&gt;0,IF($D$126&gt;0.125,4*$D$126,0.5),0.5),0.5)</f>
        <v>0.6</v>
      </c>
      <c r="F262" s="15">
        <f>IFERROR(IF(COUNTIF($H$118:$H$123,"=NO")&gt;0,IF($D$126&gt;0.125,-4*$D$126,-0.5),-0.5),-0.5)</f>
        <v>-0.6</v>
      </c>
      <c r="G262" s="12">
        <v>0.5</v>
      </c>
      <c r="H262" s="12">
        <v>-0.5</v>
      </c>
      <c r="N262" s="6"/>
      <c r="AP262" s="1" t="str">
        <f t="shared" si="121"/>
        <v/>
      </c>
    </row>
    <row r="263" spans="2:45" ht="13.5" hidden="1" thickBot="1" x14ac:dyDescent="0.3">
      <c r="N263" s="6"/>
    </row>
    <row r="264" spans="2:45" ht="12.75" hidden="1" customHeight="1" thickBot="1" x14ac:dyDescent="0.3">
      <c r="B264" s="163" t="str">
        <f>datasets!P171</f>
        <v>(Food) Category 6</v>
      </c>
      <c r="C264" s="161"/>
      <c r="D264" s="164" t="str">
        <f>datasets!R171</f>
        <v>Category 6</v>
      </c>
      <c r="E264" s="165"/>
      <c r="N264" s="1" t="str">
        <f>IF(COUNTBLANK(E268:N273)=0,"OK","KO")</f>
        <v>OK</v>
      </c>
    </row>
    <row r="265" spans="2:45" ht="13.5" hidden="1" thickBot="1" x14ac:dyDescent="0.3">
      <c r="B265" s="163" t="str">
        <f>datasets!P172</f>
        <v>(Food) Type 6</v>
      </c>
      <c r="C265" s="161"/>
      <c r="D265" s="164" t="str">
        <f>datasets!R172</f>
        <v>Type 6</v>
      </c>
      <c r="E265" s="165"/>
      <c r="N265" s="6"/>
    </row>
    <row r="266" spans="2:45" ht="25.9" hidden="1" customHeight="1" x14ac:dyDescent="0.25">
      <c r="B266" s="155"/>
      <c r="C266" s="156"/>
      <c r="D266" s="156"/>
      <c r="E266" s="157" t="s">
        <v>1</v>
      </c>
      <c r="F266" s="158"/>
      <c r="G266" s="158"/>
      <c r="H266" s="158"/>
      <c r="I266" s="159"/>
      <c r="J266" s="160" t="s">
        <v>2</v>
      </c>
      <c r="K266" s="161"/>
      <c r="L266" s="161"/>
      <c r="M266" s="161"/>
      <c r="N266" s="166"/>
      <c r="AD266" s="155" t="s">
        <v>1</v>
      </c>
      <c r="AE266" s="156"/>
      <c r="AF266" s="156"/>
      <c r="AG266" s="156"/>
      <c r="AH266" s="156" t="s">
        <v>2</v>
      </c>
      <c r="AI266" s="156"/>
      <c r="AJ266" s="156"/>
      <c r="AK266" s="156"/>
      <c r="AL266" s="160"/>
      <c r="AM266" s="161"/>
      <c r="AN266" s="161"/>
      <c r="AO266" s="161"/>
      <c r="AP266" s="161"/>
      <c r="AQ266" s="161"/>
      <c r="AR266" s="161"/>
      <c r="AS266" s="162"/>
    </row>
    <row r="267" spans="2:45" ht="51.75" hidden="1" thickBot="1" x14ac:dyDescent="0.3">
      <c r="B267" s="47" t="s">
        <v>39</v>
      </c>
      <c r="C267" s="63" t="s">
        <v>0</v>
      </c>
      <c r="D267" s="63" t="s">
        <v>7</v>
      </c>
      <c r="E267" s="63" t="s">
        <v>3</v>
      </c>
      <c r="F267" s="63" t="s">
        <v>4</v>
      </c>
      <c r="G267" s="63" t="s">
        <v>5</v>
      </c>
      <c r="H267" s="63" t="s">
        <v>6</v>
      </c>
      <c r="I267" s="63" t="s">
        <v>44</v>
      </c>
      <c r="J267" s="63" t="s">
        <v>3</v>
      </c>
      <c r="K267" s="63" t="s">
        <v>4</v>
      </c>
      <c r="L267" s="63" t="s">
        <v>5</v>
      </c>
      <c r="M267" s="51" t="s">
        <v>6</v>
      </c>
      <c r="N267" s="88" t="s">
        <v>44</v>
      </c>
      <c r="AD267" s="59" t="s">
        <v>47</v>
      </c>
      <c r="AE267" s="60" t="s">
        <v>11</v>
      </c>
      <c r="AF267" s="60" t="s">
        <v>19</v>
      </c>
      <c r="AG267" s="60" t="s">
        <v>20</v>
      </c>
      <c r="AH267" s="59" t="s">
        <v>47</v>
      </c>
      <c r="AI267" s="60" t="s">
        <v>12</v>
      </c>
      <c r="AJ267" s="60" t="s">
        <v>13</v>
      </c>
      <c r="AK267" s="60" t="s">
        <v>18</v>
      </c>
      <c r="AL267" s="60" t="s">
        <v>9</v>
      </c>
      <c r="AM267" s="60" t="s">
        <v>46</v>
      </c>
      <c r="AN267" s="60" t="s">
        <v>8</v>
      </c>
      <c r="AO267" s="60" t="s">
        <v>14</v>
      </c>
      <c r="AP267" s="60" t="s">
        <v>10</v>
      </c>
      <c r="AQ267" s="60" t="s">
        <v>15</v>
      </c>
      <c r="AR267" s="60" t="s">
        <v>16</v>
      </c>
      <c r="AS267" s="23" t="s">
        <v>17</v>
      </c>
    </row>
    <row r="268" spans="2:45" ht="14.25" hidden="1" customHeight="1" x14ac:dyDescent="0.25">
      <c r="B268" s="24" t="str">
        <f>datasets!P175</f>
        <v/>
      </c>
      <c r="C268" s="24" t="str">
        <f>datasets!Q175</f>
        <v/>
      </c>
      <c r="D268" s="24" t="str">
        <f>datasets!R175</f>
        <v>low</v>
      </c>
      <c r="E268" s="73">
        <f>datasets!S175</f>
        <v>1.6020599913279623</v>
      </c>
      <c r="F268" s="73">
        <f>datasets!T175</f>
        <v>1.7403626894942439</v>
      </c>
      <c r="G268" s="73">
        <f>datasets!U175</f>
        <v>1.9030899869919435</v>
      </c>
      <c r="H268" s="73">
        <f>datasets!V175</f>
        <v>1.954242509439325</v>
      </c>
      <c r="I268" s="73">
        <f>datasets!W175</f>
        <v>1.6989700043360187</v>
      </c>
      <c r="J268" s="73">
        <f>datasets!X175</f>
        <v>2</v>
      </c>
      <c r="K268" s="73">
        <f>datasets!Y175</f>
        <v>1.7781512503836436</v>
      </c>
      <c r="L268" s="73">
        <f>datasets!Z175</f>
        <v>1.8450980400142569</v>
      </c>
      <c r="M268" s="73">
        <f>datasets!AA175</f>
        <v>1.9294189257142926</v>
      </c>
      <c r="N268" s="89">
        <f>datasets!AB175</f>
        <v>1.6532125137753437</v>
      </c>
      <c r="P268" s="19"/>
      <c r="AD268" s="27">
        <f>IF($N$264="OK",IFERROR(IF(OR(ISBLANK(E268), ISBLANK(F268),ISBLANK(G268),ISBLANK(H268),ISBLANK(I268)),NA(), IF($E$7="Median",MEDIAN(E268:I268),AVERAGE(E268:I268))),""),"")</f>
        <v>1.7403626894942439</v>
      </c>
      <c r="AE268" s="28">
        <f>IF($N$264="OK",IFERROR(IF(OR(ISBLANK(E268), ISBLANK(F268),ISBLANK(G268),ISBLANK(H268),ISBLANK(I268)),NA(), STDEV(E268:I268)),""),"")</f>
        <v>0.14604014450540093</v>
      </c>
      <c r="AF268" s="28">
        <f>IFERROR(AE268^2,"")</f>
        <v>2.1327723807158385E-2</v>
      </c>
      <c r="AG268" s="28">
        <f>IFERROR(ROUND(SQRT(AVERAGE(AF$268:AF$273)),3),"")</f>
        <v>0.15</v>
      </c>
      <c r="AH268" s="29">
        <f>IF($N$264="OK",IFERROR(IF(OR(ISBLANK(J268),ISBLANK(K268),ISBLANK(L268),ISBLANK(M268),ISBLANK(N268)),"", IF($E$7="Median",MEDIAN(J268:N268),AVERAGE(J268:N268))),""),"")</f>
        <v>1.8450980400142569</v>
      </c>
      <c r="AI268" s="28">
        <f>IF($N$264="OK",IFERROR(IF(OR(ISBLANK(J268),ISBLANK(K268),ISBLANK(L268),ISBLANK(M268),ISBLANK(N268)),NA(), STDEV(J268:N268)),""),"")</f>
        <v>0.13447086164883082</v>
      </c>
      <c r="AJ268" s="28">
        <f>IFERROR(AI268^2,"")</f>
        <v>1.8082412632578999E-2</v>
      </c>
      <c r="AK268" s="28">
        <f>IFERROR(ROUND(SQRT(AVERAGE(AJ$268:AJ$273)),3),"")</f>
        <v>0.27700000000000002</v>
      </c>
      <c r="AL268" s="30">
        <f>IF($N$264="OK",COUNT(E268:I268),"")</f>
        <v>5</v>
      </c>
      <c r="AM268" s="30">
        <f>IF(AL268="","",IF(COUNT($E$268:$E$273)=0,"",COUNT($E$268:$E$273)))</f>
        <v>6</v>
      </c>
      <c r="AN268" s="28">
        <f>IFERROR(AH268-AD268,"")</f>
        <v>0.10473535052001304</v>
      </c>
      <c r="AO268" s="28">
        <f t="shared" ref="AO268:AO273" si="136">IFERROR(AK268*SQRT(1+1/AL268),"")</f>
        <v>0.30343829685786206</v>
      </c>
      <c r="AP268" s="28">
        <f t="shared" ref="AP268:AP276" si="137">IF(AL268="","",TINV((1-$E$6),AM268*(AL268-1)))</f>
        <v>1.3178359336731498</v>
      </c>
      <c r="AQ268" s="28">
        <f>IFERROR(AP268*AO268,"")</f>
        <v>0.39988189125187101</v>
      </c>
      <c r="AR268" s="28">
        <f>IFERROR(AN268-AQ268,"")</f>
        <v>-0.29514654073185798</v>
      </c>
      <c r="AS268" s="31">
        <f>IFERROR(AN268+AQ268,"")</f>
        <v>0.50461724177188405</v>
      </c>
    </row>
    <row r="269" spans="2:45" ht="14.25" hidden="1" customHeight="1" x14ac:dyDescent="0.25">
      <c r="B269" s="24" t="str">
        <f>datasets!P176</f>
        <v/>
      </c>
      <c r="C269" s="24" t="str">
        <f>datasets!Q176</f>
        <v/>
      </c>
      <c r="D269" s="24" t="str">
        <f>datasets!R176</f>
        <v>low</v>
      </c>
      <c r="E269" s="73">
        <f>datasets!S176</f>
        <v>2.3222192947339191</v>
      </c>
      <c r="F269" s="73">
        <f>datasets!T176</f>
        <v>1.954242509439325</v>
      </c>
      <c r="G269" s="73">
        <f>datasets!U176</f>
        <v>2.5051499783199058</v>
      </c>
      <c r="H269" s="73">
        <f>datasets!V176</f>
        <v>2</v>
      </c>
      <c r="I269" s="73">
        <f>datasets!W176</f>
        <v>2.1139433523068369</v>
      </c>
      <c r="J269" s="73">
        <f>datasets!X176</f>
        <v>1.954242509439325</v>
      </c>
      <c r="K269" s="73">
        <f>datasets!Y176</f>
        <v>1.3979400086720377</v>
      </c>
      <c r="L269" s="73">
        <f>datasets!Z176</f>
        <v>1.7781512503836436</v>
      </c>
      <c r="M269" s="73">
        <f>datasets!AA176</f>
        <v>1.6989700043360187</v>
      </c>
      <c r="N269" s="89">
        <f>datasets!AB176</f>
        <v>1.8129133566428555</v>
      </c>
      <c r="AD269" s="27">
        <f t="shared" ref="AD269:AD273" si="138">IF($N$264="OK",IFERROR(IF(OR(ISBLANK(E269), ISBLANK(F269),ISBLANK(G269),ISBLANK(H269),ISBLANK(I269)),NA(), IF($E$7="Median",MEDIAN(E269:I269),AVERAGE(E269:I269))),""),"")</f>
        <v>2.1139433523068369</v>
      </c>
      <c r="AE269" s="28">
        <f t="shared" ref="AE269:AE273" si="139">IF($N$264="OK",IFERROR(IF(OR(ISBLANK(E269), ISBLANK(F269),ISBLANK(G269),ISBLANK(H269),ISBLANK(I269)),NA(), STDEV(E269:I269)),""),"")</f>
        <v>0.23112486348261585</v>
      </c>
      <c r="AF269" s="28">
        <f t="shared" ref="AF269:AF273" si="140">IFERROR(AE269^2,"")</f>
        <v>5.3418702519857815E-2</v>
      </c>
      <c r="AG269" s="28">
        <f t="shared" ref="AG269:AG273" si="141">IFERROR(ROUND(SQRT(AVERAGE(AF$268:AF$273)),3),"")</f>
        <v>0.15</v>
      </c>
      <c r="AH269" s="29">
        <f t="shared" ref="AH269:AH273" si="142">IF($N$264="OK",IFERROR(IF(OR(ISBLANK(J269),ISBLANK(K269),ISBLANK(L269),ISBLANK(M269),ISBLANK(N269)),"", IF($E$7="Median",MEDIAN(J269:N269),AVERAGE(J269:N269))),""),"")</f>
        <v>1.7781512503836436</v>
      </c>
      <c r="AI269" s="28">
        <f t="shared" ref="AI269:AI273" si="143">IF($N$264="OK",IFERROR(IF(OR(ISBLANK(J269),ISBLANK(K269),ISBLANK(L269),ISBLANK(M269),ISBLANK(N269)),NA(), STDEV(J269:N269)),""),"")</f>
        <v>0.20657471682169051</v>
      </c>
      <c r="AJ269" s="28">
        <f t="shared" ref="AJ269:AJ273" si="144">IFERROR(AI269^2,"")</f>
        <v>4.2673113629961623E-2</v>
      </c>
      <c r="AK269" s="28">
        <f t="shared" ref="AK269:AK273" si="145">IFERROR(ROUND(SQRT(AVERAGE(AJ$268:AJ$273)),3),"")</f>
        <v>0.27700000000000002</v>
      </c>
      <c r="AL269" s="30">
        <f t="shared" ref="AL269:AL273" si="146">IF($N$264="OK",COUNT(E269:I269),"")</f>
        <v>5</v>
      </c>
      <c r="AM269" s="30">
        <f t="shared" ref="AM269:AM273" si="147">IF(AL269="","",IF(COUNT($E$268:$E$273)=0,"",COUNT($E$268:$E$273)))</f>
        <v>6</v>
      </c>
      <c r="AN269" s="28">
        <f t="shared" ref="AN269:AN273" si="148">IFERROR(AH269-AD269,"")</f>
        <v>-0.33579210192319331</v>
      </c>
      <c r="AO269" s="28">
        <f t="shared" si="136"/>
        <v>0.30343829685786206</v>
      </c>
      <c r="AP269" s="28">
        <f t="shared" si="137"/>
        <v>1.3178359336731498</v>
      </c>
      <c r="AQ269" s="28">
        <f t="shared" ref="AQ269:AQ273" si="149">IFERROR(AP269*AO269,"")</f>
        <v>0.39988189125187101</v>
      </c>
      <c r="AR269" s="28">
        <f t="shared" ref="AR269:AR273" si="150">IFERROR(AN269-AQ269,"")</f>
        <v>-0.73567399317506432</v>
      </c>
      <c r="AS269" s="31">
        <f t="shared" ref="AS269:AS273" si="151">IFERROR(AN269+AQ269,"")</f>
        <v>6.4089789328677704E-2</v>
      </c>
    </row>
    <row r="270" spans="2:45" ht="14.25" hidden="1" customHeight="1" x14ac:dyDescent="0.25">
      <c r="B270" s="24" t="str">
        <f>datasets!P177</f>
        <v/>
      </c>
      <c r="C270" s="24" t="str">
        <f>datasets!Q177</f>
        <v/>
      </c>
      <c r="D270" s="24" t="str">
        <f>datasets!R177</f>
        <v>intermediate</v>
      </c>
      <c r="E270" s="73">
        <f>datasets!S177</f>
        <v>2.5440680443502757</v>
      </c>
      <c r="F270" s="73">
        <f>datasets!T177</f>
        <v>2.6720978579357175</v>
      </c>
      <c r="G270" s="73">
        <f>datasets!U177</f>
        <v>2.6989700043360187</v>
      </c>
      <c r="H270" s="73">
        <f>datasets!V177</f>
        <v>2.6812412373755872</v>
      </c>
      <c r="I270" s="73">
        <f>datasets!W177</f>
        <v>2.6901960800285138</v>
      </c>
      <c r="J270" s="73">
        <f>datasets!X177</f>
        <v>2.9493900066449128</v>
      </c>
      <c r="K270" s="73">
        <f>datasets!Y177</f>
        <v>3.90848501887865</v>
      </c>
      <c r="L270" s="73">
        <f>datasets!Z177</f>
        <v>2.6627578316815739</v>
      </c>
      <c r="M270" s="73">
        <f>datasets!AA177</f>
        <v>3.716003343634799</v>
      </c>
      <c r="N270" s="89">
        <f>datasets!AB177</f>
        <v>2.7634279935629373</v>
      </c>
      <c r="AD270" s="27">
        <f t="shared" si="138"/>
        <v>2.6812412373755872</v>
      </c>
      <c r="AE270" s="28">
        <f t="shared" si="139"/>
        <v>6.4094023701659647E-2</v>
      </c>
      <c r="AF270" s="28">
        <f t="shared" si="140"/>
        <v>4.1080438742689086E-3</v>
      </c>
      <c r="AG270" s="28">
        <f t="shared" si="141"/>
        <v>0.15</v>
      </c>
      <c r="AH270" s="29">
        <f t="shared" si="142"/>
        <v>2.9493900066449128</v>
      </c>
      <c r="AI270" s="28">
        <f t="shared" si="143"/>
        <v>0.57232859984168727</v>
      </c>
      <c r="AJ270" s="28">
        <f t="shared" si="144"/>
        <v>0.32756002619674618</v>
      </c>
      <c r="AK270" s="28">
        <f t="shared" si="145"/>
        <v>0.27700000000000002</v>
      </c>
      <c r="AL270" s="30">
        <f t="shared" si="146"/>
        <v>5</v>
      </c>
      <c r="AM270" s="30">
        <f t="shared" si="147"/>
        <v>6</v>
      </c>
      <c r="AN270" s="28">
        <f t="shared" si="148"/>
        <v>0.26814876926932563</v>
      </c>
      <c r="AO270" s="28">
        <f t="shared" si="136"/>
        <v>0.30343829685786206</v>
      </c>
      <c r="AP270" s="28">
        <f t="shared" si="137"/>
        <v>1.3178359336731498</v>
      </c>
      <c r="AQ270" s="28">
        <f t="shared" si="149"/>
        <v>0.39988189125187101</v>
      </c>
      <c r="AR270" s="28">
        <f t="shared" si="150"/>
        <v>-0.13173312198254539</v>
      </c>
      <c r="AS270" s="31">
        <f t="shared" si="151"/>
        <v>0.66803066052119664</v>
      </c>
    </row>
    <row r="271" spans="2:45" ht="14.25" hidden="1" customHeight="1" x14ac:dyDescent="0.25">
      <c r="B271" s="24" t="str">
        <f>datasets!P178</f>
        <v/>
      </c>
      <c r="C271" s="24" t="str">
        <f>datasets!Q178</f>
        <v/>
      </c>
      <c r="D271" s="24" t="str">
        <f>datasets!R178</f>
        <v>intermediate</v>
      </c>
      <c r="E271" s="73">
        <f>datasets!S178</f>
        <v>2.716003343634799</v>
      </c>
      <c r="F271" s="73">
        <f>datasets!T178</f>
        <v>2.6127838567197355</v>
      </c>
      <c r="G271" s="73">
        <f>datasets!U178</f>
        <v>2.8195439355418688</v>
      </c>
      <c r="H271" s="73">
        <f>datasets!V178</f>
        <v>2.4913616938342726</v>
      </c>
      <c r="I271" s="73">
        <f>datasets!W178</f>
        <v>2.7708520116421442</v>
      </c>
      <c r="J271" s="73">
        <f>datasets!X178</f>
        <v>2.6334684555795866</v>
      </c>
      <c r="K271" s="73">
        <f>datasets!Y178</f>
        <v>2.7075701760979363</v>
      </c>
      <c r="L271" s="73">
        <f>datasets!Z178</f>
        <v>2.6812412373755872</v>
      </c>
      <c r="M271" s="73">
        <f>datasets!AA178</f>
        <v>2.716003343634799</v>
      </c>
      <c r="N271" s="89">
        <f>datasets!AB178</f>
        <v>2.7634279935629373</v>
      </c>
      <c r="AD271" s="27">
        <f t="shared" si="138"/>
        <v>2.716003343634799</v>
      </c>
      <c r="AE271" s="28">
        <f t="shared" si="139"/>
        <v>0.13143726683617465</v>
      </c>
      <c r="AF271" s="28">
        <f t="shared" si="140"/>
        <v>1.7275755113363777E-2</v>
      </c>
      <c r="AG271" s="28">
        <f t="shared" si="141"/>
        <v>0.15</v>
      </c>
      <c r="AH271" s="29">
        <f t="shared" si="142"/>
        <v>2.7075701760979363</v>
      </c>
      <c r="AI271" s="28">
        <f t="shared" si="143"/>
        <v>4.7734360983114565E-2</v>
      </c>
      <c r="AJ271" s="28">
        <f t="shared" si="144"/>
        <v>2.27856921846629E-3</v>
      </c>
      <c r="AK271" s="28">
        <f t="shared" si="145"/>
        <v>0.27700000000000002</v>
      </c>
      <c r="AL271" s="30">
        <f t="shared" si="146"/>
        <v>5</v>
      </c>
      <c r="AM271" s="30">
        <f t="shared" si="147"/>
        <v>6</v>
      </c>
      <c r="AN271" s="28">
        <f t="shared" si="148"/>
        <v>-8.4331675368627401E-3</v>
      </c>
      <c r="AO271" s="28">
        <f t="shared" si="136"/>
        <v>0.30343829685786206</v>
      </c>
      <c r="AP271" s="28">
        <f t="shared" si="137"/>
        <v>1.3178359336731498</v>
      </c>
      <c r="AQ271" s="28">
        <f t="shared" si="149"/>
        <v>0.39988189125187101</v>
      </c>
      <c r="AR271" s="28">
        <f t="shared" si="150"/>
        <v>-0.40831505878873375</v>
      </c>
      <c r="AS271" s="31">
        <f t="shared" si="151"/>
        <v>0.39144872371500827</v>
      </c>
    </row>
    <row r="272" spans="2:45" ht="14.25" hidden="1" customHeight="1" x14ac:dyDescent="0.25">
      <c r="B272" s="24" t="str">
        <f>datasets!P179</f>
        <v/>
      </c>
      <c r="C272" s="24" t="str">
        <f>datasets!Q179</f>
        <v/>
      </c>
      <c r="D272" s="24" t="str">
        <f>datasets!R179</f>
        <v>high</v>
      </c>
      <c r="E272" s="73">
        <f>datasets!S179</f>
        <v>3.6532125137753435</v>
      </c>
      <c r="F272" s="73">
        <f>datasets!T179</f>
        <v>3.6812412373755872</v>
      </c>
      <c r="G272" s="73">
        <f>datasets!U179</f>
        <v>3.8976270912904414</v>
      </c>
      <c r="H272" s="73">
        <f>datasets!V179</f>
        <v>3.5797835966168101</v>
      </c>
      <c r="I272" s="73">
        <f>datasets!W179</f>
        <v>3.6127838567197355</v>
      </c>
      <c r="J272" s="73">
        <f>datasets!X179</f>
        <v>3.9590413923210934</v>
      </c>
      <c r="K272" s="73">
        <f>datasets!Y179</f>
        <v>3.3802112417116059</v>
      </c>
      <c r="L272" s="73">
        <f>datasets!Z179</f>
        <v>3.568201724066995</v>
      </c>
      <c r="M272" s="73">
        <f>datasets!AA179</f>
        <v>3.5314789170422549</v>
      </c>
      <c r="N272" s="89">
        <f>datasets!AB179</f>
        <v>3.8920946026904804</v>
      </c>
      <c r="AD272" s="27">
        <f t="shared" si="138"/>
        <v>3.6532125137753435</v>
      </c>
      <c r="AE272" s="28">
        <f t="shared" si="139"/>
        <v>0.12502048900038443</v>
      </c>
      <c r="AF272" s="28">
        <f t="shared" si="140"/>
        <v>1.5630122669895243E-2</v>
      </c>
      <c r="AG272" s="28">
        <f t="shared" si="141"/>
        <v>0.15</v>
      </c>
      <c r="AH272" s="29">
        <f t="shared" si="142"/>
        <v>3.568201724066995</v>
      </c>
      <c r="AI272" s="28">
        <f t="shared" si="143"/>
        <v>0.24815693349788673</v>
      </c>
      <c r="AJ272" s="28">
        <f t="shared" si="144"/>
        <v>6.1581863643074573E-2</v>
      </c>
      <c r="AK272" s="28">
        <f t="shared" si="145"/>
        <v>0.27700000000000002</v>
      </c>
      <c r="AL272" s="30">
        <f t="shared" si="146"/>
        <v>5</v>
      </c>
      <c r="AM272" s="30">
        <f t="shared" si="147"/>
        <v>6</v>
      </c>
      <c r="AN272" s="28">
        <f t="shared" si="148"/>
        <v>-8.5010789708348522E-2</v>
      </c>
      <c r="AO272" s="28">
        <f t="shared" si="136"/>
        <v>0.30343829685786206</v>
      </c>
      <c r="AP272" s="28">
        <f t="shared" si="137"/>
        <v>1.3178359336731498</v>
      </c>
      <c r="AQ272" s="28">
        <f t="shared" si="149"/>
        <v>0.39988189125187101</v>
      </c>
      <c r="AR272" s="28">
        <f t="shared" si="150"/>
        <v>-0.48489268096021954</v>
      </c>
      <c r="AS272" s="31">
        <f t="shared" si="151"/>
        <v>0.31487110154352249</v>
      </c>
    </row>
    <row r="273" spans="2:45" ht="14.25" hidden="1" customHeight="1" thickBot="1" x14ac:dyDescent="0.3">
      <c r="B273" s="24" t="str">
        <f>datasets!P180</f>
        <v/>
      </c>
      <c r="C273" s="24" t="str">
        <f>datasets!Q180</f>
        <v/>
      </c>
      <c r="D273" s="24" t="str">
        <f>datasets!R180</f>
        <v>high</v>
      </c>
      <c r="E273" s="73">
        <f>datasets!S180</f>
        <v>3.5563025007672873</v>
      </c>
      <c r="F273" s="73">
        <f>datasets!T180</f>
        <v>3.8976270912904414</v>
      </c>
      <c r="G273" s="73">
        <f>datasets!U180</f>
        <v>3.7403626894942437</v>
      </c>
      <c r="H273" s="73">
        <f>datasets!V180</f>
        <v>3.7708520116421442</v>
      </c>
      <c r="I273" s="73">
        <f>datasets!W180</f>
        <v>3.9395192526186187</v>
      </c>
      <c r="J273" s="73">
        <f>datasets!X180</f>
        <v>3.8920946026904804</v>
      </c>
      <c r="K273" s="73">
        <f>datasets!Y180</f>
        <v>3.9590413923210934</v>
      </c>
      <c r="L273" s="73">
        <f>datasets!Z180</f>
        <v>3.7781512503836434</v>
      </c>
      <c r="M273" s="73">
        <f>datasets!AA180</f>
        <v>3.7853298350107671</v>
      </c>
      <c r="N273" s="89">
        <f>datasets!AB180</f>
        <v>3.7781512503836434</v>
      </c>
      <c r="AD273" s="117">
        <f t="shared" si="138"/>
        <v>3.7708520116421442</v>
      </c>
      <c r="AE273" s="115">
        <f t="shared" si="139"/>
        <v>0.1508091078712073</v>
      </c>
      <c r="AF273" s="115">
        <f t="shared" si="140"/>
        <v>2.2743387016909439E-2</v>
      </c>
      <c r="AG273" s="115">
        <f t="shared" si="141"/>
        <v>0.15</v>
      </c>
      <c r="AH273" s="26">
        <f t="shared" si="142"/>
        <v>3.7853298350107671</v>
      </c>
      <c r="AI273" s="115">
        <f t="shared" si="143"/>
        <v>8.2936125882321812E-2</v>
      </c>
      <c r="AJ273" s="115">
        <f t="shared" si="144"/>
        <v>6.8784009763683297E-3</v>
      </c>
      <c r="AK273" s="115">
        <f t="shared" si="145"/>
        <v>0.27700000000000002</v>
      </c>
      <c r="AL273" s="118">
        <f t="shared" si="146"/>
        <v>5</v>
      </c>
      <c r="AM273" s="118">
        <f t="shared" si="147"/>
        <v>6</v>
      </c>
      <c r="AN273" s="52">
        <f t="shared" si="148"/>
        <v>1.4477823368622911E-2</v>
      </c>
      <c r="AO273" s="52">
        <f t="shared" si="136"/>
        <v>0.30343829685786206</v>
      </c>
      <c r="AP273" s="52">
        <f t="shared" si="137"/>
        <v>1.3178359336731498</v>
      </c>
      <c r="AQ273" s="52">
        <f t="shared" si="149"/>
        <v>0.39988189125187101</v>
      </c>
      <c r="AR273" s="52">
        <f t="shared" si="150"/>
        <v>-0.3854040678832481</v>
      </c>
      <c r="AS273" s="54">
        <f t="shared" si="151"/>
        <v>0.41435971462049392</v>
      </c>
    </row>
    <row r="274" spans="2:45" hidden="1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6" t="str">
        <f t="shared" si="137"/>
        <v/>
      </c>
      <c r="AQ274" s="6"/>
      <c r="AR274" s="6"/>
    </row>
    <row r="275" spans="2:45" hidden="1" x14ac:dyDescent="0.25">
      <c r="C275" s="22" t="str">
        <f>IF(AND(E275=0.5,F275=-0.5),"AL = +/- 0.5","AL = +/- 4SDr")</f>
        <v>AL = +/- 4SDr</v>
      </c>
      <c r="D275" s="8">
        <f>MIN(AD268:AD273)-0.5</f>
        <v>1.2403626894942439</v>
      </c>
      <c r="E275" s="15">
        <f>IFERROR(IF(COUNTIF($R$118:$R$123,"=NO")&gt;0,IF($N$126&gt;0.125,4*$N$126,0.5),0.5),0.5)</f>
        <v>0.6</v>
      </c>
      <c r="F275" s="15">
        <f>IFERROR(IF(COUNTIF($H$118:$H$123,"=NO")&gt;0,IF($D$126&gt;0.125,-4*$D$126,-0.5),-0.5),-0.5)</f>
        <v>-0.6</v>
      </c>
      <c r="G275" s="22">
        <v>0.5</v>
      </c>
      <c r="H275" s="22">
        <v>-0.5</v>
      </c>
      <c r="N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 t="str">
        <f t="shared" si="137"/>
        <v/>
      </c>
      <c r="AQ275" s="6"/>
      <c r="AR275" s="6"/>
      <c r="AS275" s="6"/>
    </row>
    <row r="276" spans="2:45" hidden="1" x14ac:dyDescent="0.25">
      <c r="D276" s="8">
        <f>MAX(AD268:AD273)+0.5</f>
        <v>4.2708520116421447</v>
      </c>
      <c r="E276" s="15">
        <f>IFERROR(IF(COUNTIF($R$118:$R$123,"=NO")&gt;0,IF($N$126&gt;0.125,4*$N$126,0.5),0.5),0.5)</f>
        <v>0.6</v>
      </c>
      <c r="F276" s="15">
        <f>IFERROR(IF(COUNTIF($H$118:$H$123,"=NO")&gt;0,IF($D$126&gt;0.125,-4*$D$126,-0.5),-0.5),-0.5)</f>
        <v>-0.6</v>
      </c>
      <c r="G276" s="22">
        <v>0.5</v>
      </c>
      <c r="H276" s="22">
        <v>-0.5</v>
      </c>
      <c r="N276" s="6"/>
      <c r="AP276" s="1" t="str">
        <f t="shared" si="137"/>
        <v/>
      </c>
    </row>
    <row r="277" spans="2:45" ht="13.5" hidden="1" thickBot="1" x14ac:dyDescent="0.3"/>
    <row r="278" spans="2:45" ht="12.75" hidden="1" customHeight="1" thickBot="1" x14ac:dyDescent="0.3">
      <c r="B278" s="163" t="str">
        <f>datasets!B184</f>
        <v>(Food) Category 7</v>
      </c>
      <c r="C278" s="161"/>
      <c r="D278" s="164" t="str">
        <f>datasets!D184</f>
        <v>Category 7</v>
      </c>
      <c r="E278" s="165"/>
      <c r="N278" s="1" t="str">
        <f>IF(COUNTBLANK(E282:N287)=0,"OK","KO")</f>
        <v>OK</v>
      </c>
    </row>
    <row r="279" spans="2:45" ht="13.5" hidden="1" thickBot="1" x14ac:dyDescent="0.3">
      <c r="B279" s="163" t="str">
        <f>datasets!B185</f>
        <v>(Food) Type 7</v>
      </c>
      <c r="C279" s="161"/>
      <c r="D279" s="164" t="str">
        <f>datasets!D185</f>
        <v>Type 7</v>
      </c>
      <c r="E279" s="165"/>
      <c r="N279" s="6"/>
    </row>
    <row r="280" spans="2:45" ht="25.9" hidden="1" customHeight="1" x14ac:dyDescent="0.25">
      <c r="B280" s="155"/>
      <c r="C280" s="156"/>
      <c r="D280" s="156"/>
      <c r="E280" s="157" t="s">
        <v>1</v>
      </c>
      <c r="F280" s="158"/>
      <c r="G280" s="158"/>
      <c r="H280" s="158"/>
      <c r="I280" s="159"/>
      <c r="J280" s="160" t="s">
        <v>2</v>
      </c>
      <c r="K280" s="161"/>
      <c r="L280" s="161"/>
      <c r="M280" s="161"/>
      <c r="N280" s="166"/>
      <c r="AD280" s="155" t="s">
        <v>1</v>
      </c>
      <c r="AE280" s="156"/>
      <c r="AF280" s="156"/>
      <c r="AG280" s="156"/>
      <c r="AH280" s="156" t="s">
        <v>2</v>
      </c>
      <c r="AI280" s="156"/>
      <c r="AJ280" s="156"/>
      <c r="AK280" s="156"/>
      <c r="AL280" s="160"/>
      <c r="AM280" s="161"/>
      <c r="AN280" s="161"/>
      <c r="AO280" s="161"/>
      <c r="AP280" s="161"/>
      <c r="AQ280" s="161"/>
      <c r="AR280" s="161"/>
      <c r="AS280" s="162"/>
    </row>
    <row r="281" spans="2:45" ht="51.75" hidden="1" thickBot="1" x14ac:dyDescent="0.3">
      <c r="B281" s="47" t="s">
        <v>39</v>
      </c>
      <c r="C281" s="63" t="s">
        <v>0</v>
      </c>
      <c r="D281" s="63" t="s">
        <v>7</v>
      </c>
      <c r="E281" s="63" t="s">
        <v>3</v>
      </c>
      <c r="F281" s="63" t="s">
        <v>4</v>
      </c>
      <c r="G281" s="63" t="s">
        <v>5</v>
      </c>
      <c r="H281" s="63" t="s">
        <v>6</v>
      </c>
      <c r="I281" s="63" t="s">
        <v>44</v>
      </c>
      <c r="J281" s="63" t="s">
        <v>3</v>
      </c>
      <c r="K281" s="63" t="s">
        <v>4</v>
      </c>
      <c r="L281" s="63" t="s">
        <v>5</v>
      </c>
      <c r="M281" s="51" t="s">
        <v>6</v>
      </c>
      <c r="N281" s="23" t="s">
        <v>44</v>
      </c>
      <c r="AD281" s="59" t="s">
        <v>47</v>
      </c>
      <c r="AE281" s="60" t="s">
        <v>11</v>
      </c>
      <c r="AF281" s="60" t="s">
        <v>19</v>
      </c>
      <c r="AG281" s="60" t="s">
        <v>20</v>
      </c>
      <c r="AH281" s="59" t="s">
        <v>47</v>
      </c>
      <c r="AI281" s="60" t="s">
        <v>12</v>
      </c>
      <c r="AJ281" s="60" t="s">
        <v>13</v>
      </c>
      <c r="AK281" s="60" t="s">
        <v>18</v>
      </c>
      <c r="AL281" s="60" t="s">
        <v>9</v>
      </c>
      <c r="AM281" s="60" t="s">
        <v>46</v>
      </c>
      <c r="AN281" s="60" t="s">
        <v>8</v>
      </c>
      <c r="AO281" s="60" t="s">
        <v>14</v>
      </c>
      <c r="AP281" s="60" t="s">
        <v>10</v>
      </c>
      <c r="AQ281" s="60" t="s">
        <v>15</v>
      </c>
      <c r="AR281" s="60" t="s">
        <v>16</v>
      </c>
      <c r="AS281" s="23" t="s">
        <v>17</v>
      </c>
    </row>
    <row r="282" spans="2:45" ht="15.75" hidden="1" customHeight="1" x14ac:dyDescent="0.25">
      <c r="B282" s="24" t="str">
        <f>datasets!B188</f>
        <v/>
      </c>
      <c r="C282" s="24" t="str">
        <f>datasets!C188</f>
        <v/>
      </c>
      <c r="D282" s="24" t="str">
        <f>datasets!D188</f>
        <v>low</v>
      </c>
      <c r="E282" s="73">
        <f>datasets!E188</f>
        <v>1.6020599913279623</v>
      </c>
      <c r="F282" s="73">
        <f>datasets!F188</f>
        <v>1.7403626894942439</v>
      </c>
      <c r="G282" s="73">
        <f>datasets!G188</f>
        <v>1.9030899869919435</v>
      </c>
      <c r="H282" s="73">
        <f>datasets!H188</f>
        <v>1.954242509439325</v>
      </c>
      <c r="I282" s="73">
        <f>datasets!I188</f>
        <v>1.6989700043360187</v>
      </c>
      <c r="J282" s="73">
        <f>datasets!J188</f>
        <v>2</v>
      </c>
      <c r="K282" s="73">
        <f>datasets!K188</f>
        <v>1.7781512503836436</v>
      </c>
      <c r="L282" s="73">
        <f>datasets!L188</f>
        <v>1.8450980400142569</v>
      </c>
      <c r="M282" s="73">
        <f>datasets!M188</f>
        <v>1.9294189257142926</v>
      </c>
      <c r="N282" s="76">
        <f>datasets!N188</f>
        <v>1.6532125137753437</v>
      </c>
      <c r="P282" s="19"/>
      <c r="AD282" s="27">
        <f>IF($N$278="OK",IFERROR(IF(OR(ISBLANK(E282), ISBLANK(F282),ISBLANK(G282),ISBLANK(H282),ISBLANK(I282)),NA(), IF($E$7="Median",MEDIAN(E282:I282),AVERAGE(E282:I282))),""),"")</f>
        <v>1.7403626894942439</v>
      </c>
      <c r="AE282" s="28">
        <f>IF($N$278="OK",IFERROR(IF(OR(ISBLANK(E282), ISBLANK(F282),ISBLANK(G282),ISBLANK(H282),ISBLANK(I282)),NA(), STDEV(E282:I282)),""),"")</f>
        <v>0.14604014450540093</v>
      </c>
      <c r="AF282" s="28">
        <f>IFERROR(AE282^2,"")</f>
        <v>2.1327723807158385E-2</v>
      </c>
      <c r="AG282" s="28">
        <f>IFERROR(ROUND(SQRT(AVERAGE(AF$282:AF$287)),3),"")</f>
        <v>0.15</v>
      </c>
      <c r="AH282" s="29">
        <f>IF($N$278="OK",IFERROR(IF(OR(ISBLANK(J282),ISBLANK(K282),ISBLANK(L282),ISBLANK(M282),ISBLANK(N282)),"", IF($E$7="Median",MEDIAN(J282:N282),AVERAGE(J282:N282))),""),"")</f>
        <v>1.8450980400142569</v>
      </c>
      <c r="AI282" s="28">
        <f>IF($N$278="OK",IFERROR(IF(OR(ISBLANK(J282),ISBLANK(K282),ISBLANK(L282),ISBLANK(M282),ISBLANK(N282)),NA(), STDEV(J282:N282)),""),"")</f>
        <v>0.13447086164883082</v>
      </c>
      <c r="AJ282" s="28">
        <f>IFERROR(AI282^2,"")</f>
        <v>1.8082412632578999E-2</v>
      </c>
      <c r="AK282" s="28">
        <f>IFERROR(ROUND(SQRT(AVERAGE(AJ$282:AJ$287)),3),"")</f>
        <v>0.14899999999999999</v>
      </c>
      <c r="AL282" s="30">
        <f>IF($N$278="OK",COUNT(E282:I282),"")</f>
        <v>5</v>
      </c>
      <c r="AM282" s="30">
        <f>IF(AL282="","",IF(COUNT($E$282:$E$287)=0,"",COUNT($E$282:$E$287)))</f>
        <v>6</v>
      </c>
      <c r="AN282" s="28">
        <f>IFERROR(AH282-AD282,"")</f>
        <v>0.10473535052001304</v>
      </c>
      <c r="AO282" s="28">
        <f t="shared" ref="AO282:AO287" si="152">IFERROR(AK282*SQRT(1+1/AL282),"")</f>
        <v>0.16322132213653948</v>
      </c>
      <c r="AP282" s="28">
        <f t="shared" ref="AP282:AP290" si="153">IF(AL282="","",TINV((1-$E$6),AM282*(AL282-1)))</f>
        <v>1.3178359336731498</v>
      </c>
      <c r="AQ282" s="28">
        <f>IFERROR(AP282*AO282,"")</f>
        <v>0.21509892345317244</v>
      </c>
      <c r="AR282" s="28">
        <f>IFERROR(AN282-AQ282,"")</f>
        <v>-0.1103635729331594</v>
      </c>
      <c r="AS282" s="31">
        <f>IFERROR(AN282+AQ282,"")</f>
        <v>0.31983427397318548</v>
      </c>
    </row>
    <row r="283" spans="2:45" ht="15.75" hidden="1" customHeight="1" x14ac:dyDescent="0.25">
      <c r="B283" s="24" t="str">
        <f>datasets!B189</f>
        <v/>
      </c>
      <c r="C283" s="24" t="str">
        <f>datasets!C189</f>
        <v/>
      </c>
      <c r="D283" s="24" t="str">
        <f>datasets!D189</f>
        <v>low</v>
      </c>
      <c r="E283" s="73">
        <f>datasets!E189</f>
        <v>2.3222192947339191</v>
      </c>
      <c r="F283" s="73">
        <f>datasets!F189</f>
        <v>1.954242509439325</v>
      </c>
      <c r="G283" s="73">
        <f>datasets!G189</f>
        <v>2.5051499783199058</v>
      </c>
      <c r="H283" s="73">
        <f>datasets!H189</f>
        <v>2</v>
      </c>
      <c r="I283" s="73">
        <f>datasets!I189</f>
        <v>2.1139433523068369</v>
      </c>
      <c r="J283" s="73">
        <f>datasets!J189</f>
        <v>1.954242509439325</v>
      </c>
      <c r="K283" s="73">
        <f>datasets!K189</f>
        <v>1.3979400086720377</v>
      </c>
      <c r="L283" s="73">
        <f>datasets!L189</f>
        <v>1.7781512503836436</v>
      </c>
      <c r="M283" s="73">
        <f>datasets!M189</f>
        <v>1.6989700043360187</v>
      </c>
      <c r="N283" s="77">
        <f>datasets!N189</f>
        <v>1.8129133566428555</v>
      </c>
      <c r="AD283" s="27">
        <f t="shared" ref="AD283:AD287" si="154">IF($N$278="OK",IFERROR(IF(OR(ISBLANK(E283), ISBLANK(F283),ISBLANK(G283),ISBLANK(H283),ISBLANK(I283)),NA(), IF($E$7="Median",MEDIAN(E283:I283),AVERAGE(E283:I283))),""),"")</f>
        <v>2.1139433523068369</v>
      </c>
      <c r="AE283" s="28">
        <f t="shared" ref="AE283:AE287" si="155">IF($N$278="OK",IFERROR(IF(OR(ISBLANK(E283), ISBLANK(F283),ISBLANK(G283),ISBLANK(H283),ISBLANK(I283)),NA(), STDEV(E283:I283)),""),"")</f>
        <v>0.23112486348261585</v>
      </c>
      <c r="AF283" s="28">
        <f t="shared" ref="AF283:AF287" si="156">IFERROR(AE283^2,"")</f>
        <v>5.3418702519857815E-2</v>
      </c>
      <c r="AG283" s="28">
        <f t="shared" ref="AG283:AG287" si="157">IFERROR(ROUND(SQRT(AVERAGE(AF$282:AF$287)),3),"")</f>
        <v>0.15</v>
      </c>
      <c r="AH283" s="29">
        <f t="shared" ref="AH283:AH287" si="158">IF($N$278="OK",IFERROR(IF(OR(ISBLANK(J283),ISBLANK(K283),ISBLANK(L283),ISBLANK(M283),ISBLANK(N283)),"", IF($E$7="Median",MEDIAN(J283:N283),AVERAGE(J283:N283))),""),"")</f>
        <v>1.7781512503836436</v>
      </c>
      <c r="AI283" s="28">
        <f t="shared" ref="AI283:AI287" si="159">IF($N$278="OK",IFERROR(IF(OR(ISBLANK(J283),ISBLANK(K283),ISBLANK(L283),ISBLANK(M283),ISBLANK(N283)),NA(), STDEV(J283:N283)),""),"")</f>
        <v>0.20657471682169051</v>
      </c>
      <c r="AJ283" s="28">
        <f t="shared" ref="AJ283:AJ287" si="160">IFERROR(AI283^2,"")</f>
        <v>4.2673113629961623E-2</v>
      </c>
      <c r="AK283" s="28">
        <f t="shared" ref="AK283:AK287" si="161">IFERROR(ROUND(SQRT(AVERAGE(AJ$282:AJ$287)),3),"")</f>
        <v>0.14899999999999999</v>
      </c>
      <c r="AL283" s="30">
        <f t="shared" ref="AL283:AL287" si="162">IF($N$278="OK",COUNT(E283:I283),"")</f>
        <v>5</v>
      </c>
      <c r="AM283" s="30">
        <f t="shared" ref="AM283:AM287" si="163">IF(AL283="","",IF(COUNT($E$282:$E$287)=0,"",COUNT($E$282:$E$287)))</f>
        <v>6</v>
      </c>
      <c r="AN283" s="28">
        <f t="shared" ref="AN283:AN287" si="164">IFERROR(AH283-AD283,"")</f>
        <v>-0.33579210192319331</v>
      </c>
      <c r="AO283" s="28">
        <f t="shared" si="152"/>
        <v>0.16322132213653948</v>
      </c>
      <c r="AP283" s="28">
        <f t="shared" si="153"/>
        <v>1.3178359336731498</v>
      </c>
      <c r="AQ283" s="28">
        <f t="shared" ref="AQ283:AQ287" si="165">IFERROR(AP283*AO283,"")</f>
        <v>0.21509892345317244</v>
      </c>
      <c r="AR283" s="28">
        <f t="shared" ref="AR283:AR287" si="166">IFERROR(AN283-AQ283,"")</f>
        <v>-0.5508910253763657</v>
      </c>
      <c r="AS283" s="31">
        <f t="shared" ref="AS283:AS287" si="167">IFERROR(AN283+AQ283,"")</f>
        <v>-0.12069317847002087</v>
      </c>
    </row>
    <row r="284" spans="2:45" ht="15.75" hidden="1" customHeight="1" x14ac:dyDescent="0.25">
      <c r="B284" s="24" t="str">
        <f>datasets!B190</f>
        <v/>
      </c>
      <c r="C284" s="24" t="str">
        <f>datasets!C190</f>
        <v/>
      </c>
      <c r="D284" s="24" t="str">
        <f>datasets!D190</f>
        <v>intermediate</v>
      </c>
      <c r="E284" s="73">
        <f>datasets!E190</f>
        <v>2.5440680443502757</v>
      </c>
      <c r="F284" s="73">
        <f>datasets!F190</f>
        <v>2.6720978579357175</v>
      </c>
      <c r="G284" s="73">
        <f>datasets!G190</f>
        <v>2.6989700043360187</v>
      </c>
      <c r="H284" s="73">
        <f>datasets!H190</f>
        <v>2.6812412373755872</v>
      </c>
      <c r="I284" s="73">
        <f>datasets!I190</f>
        <v>2.6901960800285138</v>
      </c>
      <c r="J284" s="73">
        <f>datasets!J190</f>
        <v>3.2764618041732443</v>
      </c>
      <c r="K284" s="73">
        <f>datasets!K190</f>
        <v>3.2576785748691846</v>
      </c>
      <c r="L284" s="73">
        <f>datasets!L190</f>
        <v>3.1643528557844371</v>
      </c>
      <c r="M284" s="73">
        <f>datasets!M190</f>
        <v>3.1818435879447726</v>
      </c>
      <c r="N284" s="77">
        <f>datasets!N190</f>
        <v>3.1986570869544226</v>
      </c>
      <c r="AD284" s="27">
        <f t="shared" si="154"/>
        <v>2.6812412373755872</v>
      </c>
      <c r="AE284" s="28">
        <f t="shared" si="155"/>
        <v>6.4094023701659647E-2</v>
      </c>
      <c r="AF284" s="28">
        <f t="shared" si="156"/>
        <v>4.1080438742689086E-3</v>
      </c>
      <c r="AG284" s="28">
        <f t="shared" si="157"/>
        <v>0.15</v>
      </c>
      <c r="AH284" s="29">
        <f t="shared" si="158"/>
        <v>3.1986570869544226</v>
      </c>
      <c r="AI284" s="28">
        <f t="shared" si="159"/>
        <v>4.8804189232324581E-2</v>
      </c>
      <c r="AJ284" s="28">
        <f t="shared" si="160"/>
        <v>2.3818488866245466E-3</v>
      </c>
      <c r="AK284" s="28">
        <f t="shared" si="161"/>
        <v>0.14899999999999999</v>
      </c>
      <c r="AL284" s="30">
        <f t="shared" si="162"/>
        <v>5</v>
      </c>
      <c r="AM284" s="30">
        <f t="shared" si="163"/>
        <v>6</v>
      </c>
      <c r="AN284" s="28">
        <f t="shared" si="164"/>
        <v>0.51741584957883546</v>
      </c>
      <c r="AO284" s="28">
        <f t="shared" si="152"/>
        <v>0.16322132213653948</v>
      </c>
      <c r="AP284" s="28">
        <f t="shared" si="153"/>
        <v>1.3178359336731498</v>
      </c>
      <c r="AQ284" s="28">
        <f t="shared" si="165"/>
        <v>0.21509892345317244</v>
      </c>
      <c r="AR284" s="28">
        <f t="shared" si="166"/>
        <v>0.30231692612566302</v>
      </c>
      <c r="AS284" s="31">
        <f t="shared" si="167"/>
        <v>0.73251477303200785</v>
      </c>
    </row>
    <row r="285" spans="2:45" ht="15.75" hidden="1" customHeight="1" x14ac:dyDescent="0.25">
      <c r="B285" s="24" t="str">
        <f>datasets!B191</f>
        <v/>
      </c>
      <c r="C285" s="24" t="str">
        <f>datasets!C191</f>
        <v/>
      </c>
      <c r="D285" s="24" t="str">
        <f>datasets!D191</f>
        <v>intermediate</v>
      </c>
      <c r="E285" s="73">
        <f>datasets!E191</f>
        <v>2.716003343634799</v>
      </c>
      <c r="F285" s="73">
        <f>datasets!F191</f>
        <v>2.6127838567197355</v>
      </c>
      <c r="G285" s="73">
        <f>datasets!G191</f>
        <v>2.8195439355418688</v>
      </c>
      <c r="H285" s="73">
        <f>datasets!H191</f>
        <v>2.4913616938342726</v>
      </c>
      <c r="I285" s="73">
        <f>datasets!I191</f>
        <v>2.7708520116421442</v>
      </c>
      <c r="J285" s="73">
        <f>datasets!J191</f>
        <v>3.6334684555795866</v>
      </c>
      <c r="K285" s="73">
        <f>datasets!K191</f>
        <v>3.7075701760979363</v>
      </c>
      <c r="L285" s="73">
        <f>datasets!L191</f>
        <v>3.6812412373755872</v>
      </c>
      <c r="M285" s="73">
        <f>datasets!M191</f>
        <v>3.716003343634799</v>
      </c>
      <c r="N285" s="77">
        <f>datasets!N191</f>
        <v>3.7634279935629373</v>
      </c>
      <c r="AD285" s="27">
        <f t="shared" si="154"/>
        <v>2.716003343634799</v>
      </c>
      <c r="AE285" s="28">
        <f t="shared" si="155"/>
        <v>0.13143726683617465</v>
      </c>
      <c r="AF285" s="28">
        <f t="shared" si="156"/>
        <v>1.7275755113363777E-2</v>
      </c>
      <c r="AG285" s="28">
        <f t="shared" si="157"/>
        <v>0.15</v>
      </c>
      <c r="AH285" s="29">
        <f t="shared" si="158"/>
        <v>3.7075701760979363</v>
      </c>
      <c r="AI285" s="28">
        <f t="shared" si="159"/>
        <v>4.7734360983114565E-2</v>
      </c>
      <c r="AJ285" s="28">
        <f t="shared" si="160"/>
        <v>2.27856921846629E-3</v>
      </c>
      <c r="AK285" s="28">
        <f t="shared" si="161"/>
        <v>0.14899999999999999</v>
      </c>
      <c r="AL285" s="30">
        <f t="shared" si="162"/>
        <v>5</v>
      </c>
      <c r="AM285" s="30">
        <f t="shared" si="163"/>
        <v>6</v>
      </c>
      <c r="AN285" s="28">
        <f t="shared" si="164"/>
        <v>0.99156683246313726</v>
      </c>
      <c r="AO285" s="28">
        <f t="shared" si="152"/>
        <v>0.16322132213653948</v>
      </c>
      <c r="AP285" s="28">
        <f t="shared" si="153"/>
        <v>1.3178359336731498</v>
      </c>
      <c r="AQ285" s="28">
        <f t="shared" si="165"/>
        <v>0.21509892345317244</v>
      </c>
      <c r="AR285" s="28">
        <f t="shared" si="166"/>
        <v>0.77646790900996487</v>
      </c>
      <c r="AS285" s="31">
        <f t="shared" si="167"/>
        <v>1.2066657559163096</v>
      </c>
    </row>
    <row r="286" spans="2:45" ht="15.75" hidden="1" customHeight="1" x14ac:dyDescent="0.25">
      <c r="B286" s="24" t="str">
        <f>datasets!B192</f>
        <v/>
      </c>
      <c r="C286" s="24" t="str">
        <f>datasets!C192</f>
        <v/>
      </c>
      <c r="D286" s="24" t="str">
        <f>datasets!D192</f>
        <v>high</v>
      </c>
      <c r="E286" s="73">
        <f>datasets!E192</f>
        <v>3.6532125137753435</v>
      </c>
      <c r="F286" s="73">
        <f>datasets!F192</f>
        <v>3.6812412373755872</v>
      </c>
      <c r="G286" s="73">
        <f>datasets!G192</f>
        <v>3.8976270912904414</v>
      </c>
      <c r="H286" s="73">
        <f>datasets!H192</f>
        <v>3.5797835966168101</v>
      </c>
      <c r="I286" s="73">
        <f>datasets!I192</f>
        <v>3.6127838567197355</v>
      </c>
      <c r="J286" s="73">
        <f>datasets!J192</f>
        <v>4.9590413923210939</v>
      </c>
      <c r="K286" s="73">
        <f>datasets!K192</f>
        <v>4.3802112417116064</v>
      </c>
      <c r="L286" s="73">
        <f>datasets!L192</f>
        <v>4.568201724066995</v>
      </c>
      <c r="M286" s="73">
        <f>datasets!M192</f>
        <v>4.5314789170422554</v>
      </c>
      <c r="N286" s="77">
        <f>datasets!N192</f>
        <v>4.8920946026904808</v>
      </c>
      <c r="AD286" s="27">
        <f t="shared" si="154"/>
        <v>3.6532125137753435</v>
      </c>
      <c r="AE286" s="28">
        <f t="shared" si="155"/>
        <v>0.12502048900038443</v>
      </c>
      <c r="AF286" s="28">
        <f t="shared" si="156"/>
        <v>1.5630122669895243E-2</v>
      </c>
      <c r="AG286" s="28">
        <f t="shared" si="157"/>
        <v>0.15</v>
      </c>
      <c r="AH286" s="29">
        <f t="shared" si="158"/>
        <v>4.568201724066995</v>
      </c>
      <c r="AI286" s="28">
        <f t="shared" si="159"/>
        <v>0.24815693349788681</v>
      </c>
      <c r="AJ286" s="28">
        <f t="shared" si="160"/>
        <v>6.1581863643074615E-2</v>
      </c>
      <c r="AK286" s="28">
        <f t="shared" si="161"/>
        <v>0.14899999999999999</v>
      </c>
      <c r="AL286" s="30">
        <f t="shared" si="162"/>
        <v>5</v>
      </c>
      <c r="AM286" s="30">
        <f t="shared" si="163"/>
        <v>6</v>
      </c>
      <c r="AN286" s="28">
        <f t="shared" si="164"/>
        <v>0.91498921029165148</v>
      </c>
      <c r="AO286" s="28">
        <f t="shared" si="152"/>
        <v>0.16322132213653948</v>
      </c>
      <c r="AP286" s="28">
        <f t="shared" si="153"/>
        <v>1.3178359336731498</v>
      </c>
      <c r="AQ286" s="28">
        <f t="shared" si="165"/>
        <v>0.21509892345317244</v>
      </c>
      <c r="AR286" s="28">
        <f t="shared" si="166"/>
        <v>0.69989028683847909</v>
      </c>
      <c r="AS286" s="31">
        <f t="shared" si="167"/>
        <v>1.1300881337448239</v>
      </c>
    </row>
    <row r="287" spans="2:45" ht="15.75" hidden="1" customHeight="1" thickBot="1" x14ac:dyDescent="0.3">
      <c r="B287" s="24" t="str">
        <f>datasets!B193</f>
        <v/>
      </c>
      <c r="C287" s="24" t="str">
        <f>datasets!C193</f>
        <v/>
      </c>
      <c r="D287" s="24" t="str">
        <f>datasets!D193</f>
        <v>high</v>
      </c>
      <c r="E287" s="73">
        <f>datasets!E193</f>
        <v>3.5563025007672873</v>
      </c>
      <c r="F287" s="73">
        <f>datasets!F193</f>
        <v>3.8976270912904414</v>
      </c>
      <c r="G287" s="73">
        <f>datasets!G193</f>
        <v>3.7403626894942437</v>
      </c>
      <c r="H287" s="73">
        <f>datasets!H193</f>
        <v>3.7708520116421442</v>
      </c>
      <c r="I287" s="73">
        <f>datasets!I193</f>
        <v>3.9395192526186187</v>
      </c>
      <c r="J287" s="73">
        <f>datasets!J193</f>
        <v>4.8920946026904808</v>
      </c>
      <c r="K287" s="73">
        <f>datasets!K193</f>
        <v>4.9590413923210939</v>
      </c>
      <c r="L287" s="73">
        <f>datasets!L193</f>
        <v>4.7781512503836439</v>
      </c>
      <c r="M287" s="73">
        <f>datasets!M193</f>
        <v>4.7853298350107671</v>
      </c>
      <c r="N287" s="77">
        <f>datasets!N193</f>
        <v>4.7781512503836439</v>
      </c>
      <c r="AD287" s="117">
        <f t="shared" si="154"/>
        <v>3.7708520116421442</v>
      </c>
      <c r="AE287" s="115">
        <f t="shared" si="155"/>
        <v>0.1508091078712073</v>
      </c>
      <c r="AF287" s="115">
        <f t="shared" si="156"/>
        <v>2.2743387016909439E-2</v>
      </c>
      <c r="AG287" s="115">
        <f t="shared" si="157"/>
        <v>0.15</v>
      </c>
      <c r="AH287" s="26">
        <f t="shared" si="158"/>
        <v>4.7853298350107671</v>
      </c>
      <c r="AI287" s="115">
        <f t="shared" si="159"/>
        <v>8.2936125882321868E-2</v>
      </c>
      <c r="AJ287" s="115">
        <f t="shared" si="160"/>
        <v>6.8784009763683393E-3</v>
      </c>
      <c r="AK287" s="115">
        <f t="shared" si="161"/>
        <v>0.14899999999999999</v>
      </c>
      <c r="AL287" s="118">
        <f t="shared" si="162"/>
        <v>5</v>
      </c>
      <c r="AM287" s="118">
        <f t="shared" si="163"/>
        <v>6</v>
      </c>
      <c r="AN287" s="52">
        <f t="shared" si="164"/>
        <v>1.0144778233686229</v>
      </c>
      <c r="AO287" s="52">
        <f t="shared" si="152"/>
        <v>0.16322132213653948</v>
      </c>
      <c r="AP287" s="52">
        <f t="shared" si="153"/>
        <v>1.3178359336731498</v>
      </c>
      <c r="AQ287" s="52">
        <f t="shared" si="165"/>
        <v>0.21509892345317244</v>
      </c>
      <c r="AR287" s="52">
        <f t="shared" si="166"/>
        <v>0.79937889991545052</v>
      </c>
      <c r="AS287" s="54">
        <f t="shared" si="167"/>
        <v>1.2295767468217953</v>
      </c>
    </row>
    <row r="288" spans="2:45" hidden="1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6" t="str">
        <f t="shared" si="153"/>
        <v/>
      </c>
      <c r="AQ288" s="6"/>
      <c r="AR288" s="6"/>
    </row>
    <row r="289" spans="2:45" hidden="1" x14ac:dyDescent="0.25">
      <c r="C289" s="22" t="str">
        <f>IF(AND(E289=0.5,F289=-0.5),"AL = +/- 0.5","AL = +/- 4SDr")</f>
        <v>AL = +/- 4SDr</v>
      </c>
      <c r="D289" s="8">
        <f>MIN(AD282:AD287)-0.5</f>
        <v>1.2403626894942439</v>
      </c>
      <c r="E289" s="15">
        <f>IFERROR(IF(COUNTIF($H$157:$H$162,"=NO")&gt;0,IF($D$165&gt;0.125,4*$D$165,0.5),0.5),0.5)</f>
        <v>0.6</v>
      </c>
      <c r="F289" s="15">
        <f>IFERROR(IF(COUNTIF($H$157:$H$162,"=NO")&gt;0,IF($D$165&gt;0.125,-4*$D$165,-0.5),-0.5),-0.5)</f>
        <v>-0.6</v>
      </c>
      <c r="G289" s="22">
        <v>0.5</v>
      </c>
      <c r="H289" s="22">
        <v>-0.5</v>
      </c>
      <c r="N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 t="str">
        <f t="shared" si="153"/>
        <v/>
      </c>
      <c r="AQ289" s="6"/>
      <c r="AR289" s="6"/>
      <c r="AS289" s="6"/>
    </row>
    <row r="290" spans="2:45" hidden="1" x14ac:dyDescent="0.25">
      <c r="D290" s="8">
        <f>MAX(AD282:AD287)+0.5</f>
        <v>4.2708520116421447</v>
      </c>
      <c r="E290" s="15">
        <f>IFERROR(IF(COUNTIF($H$157:$H$162,"=NO")&gt;0,IF($D$165&gt;0.125,4*$D$165,0.5),0.5),0.5)</f>
        <v>0.6</v>
      </c>
      <c r="F290" s="15">
        <f>IFERROR(IF(COUNTIF($H$157:$H$162,"=NO")&gt;0,IF($D$165&gt;0.125,-4*$D$165,-0.5),-0.5),-0.5)</f>
        <v>-0.6</v>
      </c>
      <c r="G290" s="22">
        <v>0.5</v>
      </c>
      <c r="H290" s="22">
        <v>-0.5</v>
      </c>
      <c r="N290" s="6"/>
      <c r="AP290" s="1" t="str">
        <f t="shared" si="153"/>
        <v/>
      </c>
    </row>
    <row r="291" spans="2:45" ht="13.5" hidden="1" thickBot="1" x14ac:dyDescent="0.3">
      <c r="N291" s="6"/>
    </row>
    <row r="292" spans="2:45" ht="12.75" hidden="1" customHeight="1" thickBot="1" x14ac:dyDescent="0.3">
      <c r="B292" s="163" t="str">
        <f>datasets!P184</f>
        <v>(Food) Category 8</v>
      </c>
      <c r="C292" s="161"/>
      <c r="D292" s="164" t="str">
        <f>datasets!R184</f>
        <v>Category 8</v>
      </c>
      <c r="E292" s="165"/>
      <c r="N292" s="1" t="str">
        <f>IF(COUNTBLANK(E296:N301)=0,"OK","KO")</f>
        <v>OK</v>
      </c>
    </row>
    <row r="293" spans="2:45" ht="13.5" hidden="1" thickBot="1" x14ac:dyDescent="0.3">
      <c r="B293" s="163" t="str">
        <f>datasets!P185</f>
        <v>(Food) Type 8</v>
      </c>
      <c r="C293" s="161"/>
      <c r="D293" s="164" t="str">
        <f>datasets!R185</f>
        <v>Type 8</v>
      </c>
      <c r="E293" s="165"/>
      <c r="N293" s="6"/>
    </row>
    <row r="294" spans="2:45" ht="25.9" hidden="1" customHeight="1" x14ac:dyDescent="0.25">
      <c r="B294" s="155"/>
      <c r="C294" s="156"/>
      <c r="D294" s="156"/>
      <c r="E294" s="157" t="s">
        <v>1</v>
      </c>
      <c r="F294" s="158"/>
      <c r="G294" s="158"/>
      <c r="H294" s="158"/>
      <c r="I294" s="159"/>
      <c r="J294" s="160" t="s">
        <v>2</v>
      </c>
      <c r="K294" s="161"/>
      <c r="L294" s="161"/>
      <c r="M294" s="161"/>
      <c r="N294" s="166"/>
      <c r="AD294" s="155" t="s">
        <v>1</v>
      </c>
      <c r="AE294" s="156"/>
      <c r="AF294" s="156"/>
      <c r="AG294" s="156"/>
      <c r="AH294" s="156" t="s">
        <v>2</v>
      </c>
      <c r="AI294" s="156"/>
      <c r="AJ294" s="156"/>
      <c r="AK294" s="156"/>
      <c r="AL294" s="160"/>
      <c r="AM294" s="161"/>
      <c r="AN294" s="161"/>
      <c r="AO294" s="161"/>
      <c r="AP294" s="161"/>
      <c r="AQ294" s="161"/>
      <c r="AR294" s="161"/>
      <c r="AS294" s="162"/>
    </row>
    <row r="295" spans="2:45" ht="51.75" hidden="1" thickBot="1" x14ac:dyDescent="0.3">
      <c r="B295" s="47" t="s">
        <v>39</v>
      </c>
      <c r="C295" s="63" t="s">
        <v>0</v>
      </c>
      <c r="D295" s="63" t="s">
        <v>7</v>
      </c>
      <c r="E295" s="63" t="s">
        <v>3</v>
      </c>
      <c r="F295" s="63" t="s">
        <v>4</v>
      </c>
      <c r="G295" s="63" t="s">
        <v>5</v>
      </c>
      <c r="H295" s="63" t="s">
        <v>6</v>
      </c>
      <c r="I295" s="63" t="s">
        <v>44</v>
      </c>
      <c r="J295" s="63" t="s">
        <v>3</v>
      </c>
      <c r="K295" s="63" t="s">
        <v>4</v>
      </c>
      <c r="L295" s="63" t="s">
        <v>5</v>
      </c>
      <c r="M295" s="51" t="s">
        <v>6</v>
      </c>
      <c r="N295" s="23" t="s">
        <v>44</v>
      </c>
      <c r="AD295" s="59" t="s">
        <v>47</v>
      </c>
      <c r="AE295" s="60" t="s">
        <v>11</v>
      </c>
      <c r="AF295" s="60" t="s">
        <v>19</v>
      </c>
      <c r="AG295" s="60" t="s">
        <v>20</v>
      </c>
      <c r="AH295" s="59" t="s">
        <v>47</v>
      </c>
      <c r="AI295" s="60" t="s">
        <v>12</v>
      </c>
      <c r="AJ295" s="60" t="s">
        <v>13</v>
      </c>
      <c r="AK295" s="60" t="s">
        <v>18</v>
      </c>
      <c r="AL295" s="60" t="s">
        <v>9</v>
      </c>
      <c r="AM295" s="60" t="s">
        <v>46</v>
      </c>
      <c r="AN295" s="60" t="s">
        <v>8</v>
      </c>
      <c r="AO295" s="60" t="s">
        <v>14</v>
      </c>
      <c r="AP295" s="60" t="s">
        <v>10</v>
      </c>
      <c r="AQ295" s="60" t="s">
        <v>15</v>
      </c>
      <c r="AR295" s="60" t="s">
        <v>16</v>
      </c>
      <c r="AS295" s="23" t="s">
        <v>17</v>
      </c>
    </row>
    <row r="296" spans="2:45" ht="14.25" hidden="1" customHeight="1" x14ac:dyDescent="0.25">
      <c r="B296" s="24" t="str">
        <f>datasets!P188</f>
        <v/>
      </c>
      <c r="C296" s="24" t="str">
        <f>datasets!Q188</f>
        <v/>
      </c>
      <c r="D296" s="24" t="str">
        <f>datasets!R188</f>
        <v>low</v>
      </c>
      <c r="E296" s="73">
        <f>datasets!S188</f>
        <v>1.6020599913279623</v>
      </c>
      <c r="F296" s="73">
        <f>datasets!T188</f>
        <v>1.7403626894942439</v>
      </c>
      <c r="G296" s="73">
        <f>datasets!U188</f>
        <v>1.9030899869919435</v>
      </c>
      <c r="H296" s="73">
        <f>datasets!V188</f>
        <v>1.954242509439325</v>
      </c>
      <c r="I296" s="73">
        <f>datasets!W188</f>
        <v>1.6989700043360187</v>
      </c>
      <c r="J296" s="73">
        <f>datasets!X188</f>
        <v>1</v>
      </c>
      <c r="K296" s="73">
        <f>datasets!Y188</f>
        <v>0.77815125038364363</v>
      </c>
      <c r="L296" s="73">
        <f>datasets!Z188</f>
        <v>0.84509804001425681</v>
      </c>
      <c r="M296" s="73">
        <f>datasets!AA188</f>
        <v>0.95424250943932487</v>
      </c>
      <c r="N296" s="76">
        <f>datasets!AB188</f>
        <v>0.6020599913279624</v>
      </c>
      <c r="P296" s="19"/>
      <c r="AD296" s="27">
        <f>IF($N$292="OK",IFERROR(IF(OR(ISBLANK(E296),ISBLANK(F296),ISBLANK(G296),ISBLANK(H296),ISBLANK(I296)),NA(),IF($E$7="Median",MEDIAN(E296:I296),AVERAGE(E296:I296))),""),"")</f>
        <v>1.7403626894942439</v>
      </c>
      <c r="AE296" s="28">
        <f>IF($N$292="OK",IFERROR(IF(OR(ISBLANK(E296), ISBLANK(F296),ISBLANK(G296),ISBLANK(H296),ISBLANK(I296)),NA(), STDEV(E296:I296)),""),"")</f>
        <v>0.14604014450540093</v>
      </c>
      <c r="AF296" s="28">
        <f>IFERROR(AE296^2,"")</f>
        <v>2.1327723807158385E-2</v>
      </c>
      <c r="AG296" s="28">
        <f>IFERROR(ROUND(SQRT(AVERAGE(AF$296:AF$301)),3),"")</f>
        <v>0.11600000000000001</v>
      </c>
      <c r="AH296" s="29">
        <f>IF($N$292="OK",IFERROR(IF(OR(ISBLANK(J296),ISBLANK(K296),ISBLANK(L296),ISBLANK(M296),ISBLANK(N296)),"", IF($E$7="Median",MEDIAN(J296:N296),AVERAGE(J296:N296))),""),"")</f>
        <v>0.84509804001425681</v>
      </c>
      <c r="AI296" s="28">
        <f>IF($N$292="OK",IFERROR(IF(OR(ISBLANK(J296),ISBLANK(K296),ISBLANK(L296),ISBLANK(M296),ISBLANK(N296)),NA(), STDEV(J296:N296)),""),"")</f>
        <v>0.15734868182004849</v>
      </c>
      <c r="AJ296" s="28">
        <f>IFERROR(AI296^2,"")</f>
        <v>2.475860767050686E-2</v>
      </c>
      <c r="AK296" s="28">
        <f>IFERROR(ROUND(SQRT(AVERAGE(AJ$296:AJ$301)),3),"")</f>
        <v>0.154</v>
      </c>
      <c r="AL296" s="30">
        <f>IF($N$292="OK",COUNT(E296:I296),"")</f>
        <v>5</v>
      </c>
      <c r="AM296" s="30">
        <f>IF(AL296="","",IF(COUNT($E$296:$E$301)=0,"",COUNT($E$296:$E$301)))</f>
        <v>6</v>
      </c>
      <c r="AN296" s="28">
        <f>IFERROR(AH296-AD296,"")</f>
        <v>-0.89526464947998707</v>
      </c>
      <c r="AO296" s="28">
        <f t="shared" ref="AO296:AO301" si="168">IFERROR(AK296*SQRT(1+1/AL296),"")</f>
        <v>0.16869854771159115</v>
      </c>
      <c r="AP296" s="28">
        <f t="shared" ref="AP296:AP301" si="169">IF(AL296="","",TINV((1-$E$6),AM296*(AL296-1)))</f>
        <v>1.3178359336731498</v>
      </c>
      <c r="AQ296" s="28">
        <f>IFERROR(AP296*AO296,"")</f>
        <v>0.22231700813280914</v>
      </c>
      <c r="AR296" s="28">
        <f>IFERROR(AN296-AQ296,"")</f>
        <v>-1.1175816576127962</v>
      </c>
      <c r="AS296" s="31">
        <f>IFERROR(AN296+AQ296,"")</f>
        <v>-0.67294764134717799</v>
      </c>
    </row>
    <row r="297" spans="2:45" ht="14.25" hidden="1" customHeight="1" x14ac:dyDescent="0.25">
      <c r="B297" s="24" t="str">
        <f>datasets!P189</f>
        <v/>
      </c>
      <c r="C297" s="24" t="str">
        <f>datasets!Q189</f>
        <v/>
      </c>
      <c r="D297" s="24" t="str">
        <f>datasets!R189</f>
        <v>low</v>
      </c>
      <c r="E297" s="73">
        <f>datasets!S189</f>
        <v>1.954242509439325</v>
      </c>
      <c r="F297" s="73">
        <f>datasets!T189</f>
        <v>1.954242509439325</v>
      </c>
      <c r="G297" s="73">
        <f>datasets!U189</f>
        <v>2.0791812460476247</v>
      </c>
      <c r="H297" s="73">
        <f>datasets!V189</f>
        <v>2</v>
      </c>
      <c r="I297" s="73">
        <f>datasets!W189</f>
        <v>2.1139433523068369</v>
      </c>
      <c r="J297" s="73">
        <f>datasets!X189</f>
        <v>0.95424250943932487</v>
      </c>
      <c r="K297" s="73">
        <f>datasets!Y189</f>
        <v>0.47712125471966244</v>
      </c>
      <c r="L297" s="73">
        <f>datasets!Z189</f>
        <v>0.77815125038364363</v>
      </c>
      <c r="M297" s="73">
        <f>datasets!AA189</f>
        <v>0.69897000433601886</v>
      </c>
      <c r="N297" s="77">
        <f>datasets!AB189</f>
        <v>0.84509804001425681</v>
      </c>
      <c r="AD297" s="27">
        <f t="shared" ref="AD297:AD301" si="170">IF($N$292="OK",IFERROR(IF(OR(ISBLANK(E297),ISBLANK(F297),ISBLANK(G297),ISBLANK(H297),ISBLANK(I297)),NA(),IF($E$7="Median",MEDIAN(E297:I297),AVERAGE(E297:I297))),""),"")</f>
        <v>2</v>
      </c>
      <c r="AE297" s="28">
        <f t="shared" ref="AE297:AE301" si="171">IF($N$292="OK",IFERROR(IF(OR(ISBLANK(E297), ISBLANK(F297),ISBLANK(G297),ISBLANK(H297),ISBLANK(I297)),NA(), STDEV(E297:I297)),""),"")</f>
        <v>7.310155655412387E-2</v>
      </c>
      <c r="AF297" s="28">
        <f t="shared" ref="AF297:AF301" si="172">IFERROR(AE297^2,"")</f>
        <v>5.3438375706357701E-3</v>
      </c>
      <c r="AG297" s="28">
        <f t="shared" ref="AG297:AG301" si="173">IFERROR(ROUND(SQRT(AVERAGE(AF$296:AF$301)),3),"")</f>
        <v>0.11600000000000001</v>
      </c>
      <c r="AH297" s="29">
        <f t="shared" ref="AH297:AH301" si="174">IF($N$292="OK",IFERROR(IF(OR(ISBLANK(J297),ISBLANK(K297),ISBLANK(L297),ISBLANK(M297),ISBLANK(N297)),"", IF($E$7="Median",MEDIAN(J297:N297),AVERAGE(J297:N297))),""),"")</f>
        <v>0.77815125038364363</v>
      </c>
      <c r="AI297" s="28">
        <f t="shared" ref="AI297:AI301" si="175">IF($N$292="OK",IFERROR(IF(OR(ISBLANK(J297),ISBLANK(K297),ISBLANK(L297),ISBLANK(M297),ISBLANK(N297)),NA(), STDEV(J297:N297)),""),"")</f>
        <v>0.17931497092812673</v>
      </c>
      <c r="AJ297" s="28">
        <f t="shared" ref="AJ297:AJ301" si="176">IFERROR(AI297^2,"")</f>
        <v>3.2153858798954937E-2</v>
      </c>
      <c r="AK297" s="28">
        <f t="shared" ref="AK297:AK301" si="177">IFERROR(ROUND(SQRT(AVERAGE(AJ$296:AJ$301)),3),"")</f>
        <v>0.154</v>
      </c>
      <c r="AL297" s="30">
        <f t="shared" ref="AL297:AL301" si="178">IF($N$292="OK",COUNT(E297:I297),"")</f>
        <v>5</v>
      </c>
      <c r="AM297" s="30">
        <f t="shared" ref="AM297:AM301" si="179">IF(AL297="","",IF(COUNT($E$296:$E$301)=0,"",COUNT($E$296:$E$301)))</f>
        <v>6</v>
      </c>
      <c r="AN297" s="28">
        <f t="shared" ref="AN297:AN301" si="180">IFERROR(AH297-AD297,"")</f>
        <v>-1.2218487496163564</v>
      </c>
      <c r="AO297" s="28">
        <f t="shared" si="168"/>
        <v>0.16869854771159115</v>
      </c>
      <c r="AP297" s="28">
        <f t="shared" si="169"/>
        <v>1.3178359336731498</v>
      </c>
      <c r="AQ297" s="28">
        <f t="shared" ref="AQ297:AQ301" si="181">IFERROR(AP297*AO297,"")</f>
        <v>0.22231700813280914</v>
      </c>
      <c r="AR297" s="28">
        <f t="shared" ref="AR297:AR301" si="182">IFERROR(AN297-AQ297,"")</f>
        <v>-1.4441657577491656</v>
      </c>
      <c r="AS297" s="31">
        <f t="shared" ref="AS297:AS301" si="183">IFERROR(AN297+AQ297,"")</f>
        <v>-0.99953174148354718</v>
      </c>
    </row>
    <row r="298" spans="2:45" ht="14.25" hidden="1" customHeight="1" x14ac:dyDescent="0.25">
      <c r="B298" s="24" t="str">
        <f>datasets!P190</f>
        <v/>
      </c>
      <c r="C298" s="24" t="str">
        <f>datasets!Q190</f>
        <v/>
      </c>
      <c r="D298" s="24" t="str">
        <f>datasets!R190</f>
        <v>intermediate</v>
      </c>
      <c r="E298" s="73">
        <f>datasets!S190</f>
        <v>2.5440680443502757</v>
      </c>
      <c r="F298" s="73">
        <f>datasets!T190</f>
        <v>2.6720978579357175</v>
      </c>
      <c r="G298" s="73">
        <f>datasets!U190</f>
        <v>2.6989700043360187</v>
      </c>
      <c r="H298" s="73">
        <f>datasets!V190</f>
        <v>2.6812412373755872</v>
      </c>
      <c r="I298" s="73">
        <f>datasets!W190</f>
        <v>2.6901960800285138</v>
      </c>
      <c r="J298" s="73">
        <f>datasets!X190</f>
        <v>1.9493900066449128</v>
      </c>
      <c r="K298" s="73">
        <f>datasets!Y190</f>
        <v>1.9084850188786497</v>
      </c>
      <c r="L298" s="73">
        <f>datasets!Z190</f>
        <v>1.6627578316815741</v>
      </c>
      <c r="M298" s="73">
        <f>datasets!AA190</f>
        <v>1.7160033436347992</v>
      </c>
      <c r="N298" s="77">
        <f>datasets!AB190</f>
        <v>1.7634279935629373</v>
      </c>
      <c r="AD298" s="27">
        <f t="shared" si="170"/>
        <v>2.6812412373755872</v>
      </c>
      <c r="AE298" s="28">
        <f t="shared" si="171"/>
        <v>6.4094023701659647E-2</v>
      </c>
      <c r="AF298" s="28">
        <f t="shared" si="172"/>
        <v>4.1080438742689086E-3</v>
      </c>
      <c r="AG298" s="28">
        <f t="shared" si="173"/>
        <v>0.11600000000000001</v>
      </c>
      <c r="AH298" s="29">
        <f t="shared" si="174"/>
        <v>1.7634279935629373</v>
      </c>
      <c r="AI298" s="28">
        <f t="shared" si="175"/>
        <v>0.12380906194862427</v>
      </c>
      <c r="AJ298" s="28">
        <f t="shared" si="176"/>
        <v>1.5328683820598283E-2</v>
      </c>
      <c r="AK298" s="28">
        <f t="shared" si="177"/>
        <v>0.154</v>
      </c>
      <c r="AL298" s="30">
        <f t="shared" si="178"/>
        <v>5</v>
      </c>
      <c r="AM298" s="30">
        <f t="shared" si="179"/>
        <v>6</v>
      </c>
      <c r="AN298" s="28">
        <f t="shared" si="180"/>
        <v>-0.91781324381264984</v>
      </c>
      <c r="AO298" s="28">
        <f t="shared" si="168"/>
        <v>0.16869854771159115</v>
      </c>
      <c r="AP298" s="28">
        <f t="shared" si="169"/>
        <v>1.3178359336731498</v>
      </c>
      <c r="AQ298" s="28">
        <f t="shared" si="181"/>
        <v>0.22231700813280914</v>
      </c>
      <c r="AR298" s="28">
        <f t="shared" si="182"/>
        <v>-1.140130251945459</v>
      </c>
      <c r="AS298" s="31">
        <f t="shared" si="183"/>
        <v>-0.69549623567984065</v>
      </c>
    </row>
    <row r="299" spans="2:45" ht="14.25" hidden="1" customHeight="1" x14ac:dyDescent="0.25">
      <c r="B299" s="24" t="str">
        <f>datasets!P191</f>
        <v/>
      </c>
      <c r="C299" s="24" t="str">
        <f>datasets!Q191</f>
        <v/>
      </c>
      <c r="D299" s="24" t="str">
        <f>datasets!R191</f>
        <v>intermediate</v>
      </c>
      <c r="E299" s="73">
        <f>datasets!S191</f>
        <v>2.716003343634799</v>
      </c>
      <c r="F299" s="73">
        <f>datasets!T191</f>
        <v>2.6127838567197355</v>
      </c>
      <c r="G299" s="73">
        <f>datasets!U191</f>
        <v>2.6020599913279625</v>
      </c>
      <c r="H299" s="73">
        <f>datasets!V191</f>
        <v>2.4913616938342726</v>
      </c>
      <c r="I299" s="73">
        <f>datasets!W191</f>
        <v>2.7708520116421442</v>
      </c>
      <c r="J299" s="73">
        <f>datasets!X191</f>
        <v>1.6334684555795864</v>
      </c>
      <c r="K299" s="73">
        <f>datasets!Y191</f>
        <v>1.7075701760979363</v>
      </c>
      <c r="L299" s="73">
        <f>datasets!Z191</f>
        <v>1.6812412373755872</v>
      </c>
      <c r="M299" s="73">
        <f>datasets!AA191</f>
        <v>1.7160033436347992</v>
      </c>
      <c r="N299" s="77">
        <f>datasets!AB191</f>
        <v>1.7634279935629373</v>
      </c>
      <c r="AD299" s="27">
        <f t="shared" si="170"/>
        <v>2.6127838567197355</v>
      </c>
      <c r="AE299" s="28">
        <f t="shared" si="171"/>
        <v>0.10858480066026741</v>
      </c>
      <c r="AF299" s="28">
        <f t="shared" si="172"/>
        <v>1.1790658934430008E-2</v>
      </c>
      <c r="AG299" s="28">
        <f t="shared" si="173"/>
        <v>0.11600000000000001</v>
      </c>
      <c r="AH299" s="29">
        <f t="shared" si="174"/>
        <v>1.7075701760979363</v>
      </c>
      <c r="AI299" s="28">
        <f t="shared" si="175"/>
        <v>4.773436098311467E-2</v>
      </c>
      <c r="AJ299" s="28">
        <f t="shared" si="176"/>
        <v>2.2785692184663E-3</v>
      </c>
      <c r="AK299" s="28">
        <f t="shared" si="177"/>
        <v>0.154</v>
      </c>
      <c r="AL299" s="30">
        <f t="shared" si="178"/>
        <v>5</v>
      </c>
      <c r="AM299" s="30">
        <f t="shared" si="179"/>
        <v>6</v>
      </c>
      <c r="AN299" s="28">
        <f t="shared" si="180"/>
        <v>-0.90521368062179919</v>
      </c>
      <c r="AO299" s="28">
        <f t="shared" si="168"/>
        <v>0.16869854771159115</v>
      </c>
      <c r="AP299" s="28">
        <f t="shared" si="169"/>
        <v>1.3178359336731498</v>
      </c>
      <c r="AQ299" s="28">
        <f t="shared" si="181"/>
        <v>0.22231700813280914</v>
      </c>
      <c r="AR299" s="28">
        <f t="shared" si="182"/>
        <v>-1.1275306887546084</v>
      </c>
      <c r="AS299" s="31">
        <f t="shared" si="183"/>
        <v>-0.68289667248899</v>
      </c>
    </row>
    <row r="300" spans="2:45" ht="14.25" hidden="1" customHeight="1" x14ac:dyDescent="0.25">
      <c r="B300" s="24" t="str">
        <f>datasets!P192</f>
        <v/>
      </c>
      <c r="C300" s="24" t="str">
        <f>datasets!Q192</f>
        <v/>
      </c>
      <c r="D300" s="24" t="str">
        <f>datasets!R192</f>
        <v>high</v>
      </c>
      <c r="E300" s="73">
        <f>datasets!S192</f>
        <v>3.6532125137753435</v>
      </c>
      <c r="F300" s="73">
        <f>datasets!T192</f>
        <v>3.6812412373755872</v>
      </c>
      <c r="G300" s="73">
        <f>datasets!U192</f>
        <v>3.8976270912904414</v>
      </c>
      <c r="H300" s="73">
        <f>datasets!V192</f>
        <v>3.5797835966168101</v>
      </c>
      <c r="I300" s="73">
        <f>datasets!W192</f>
        <v>3.6127838567197355</v>
      </c>
      <c r="J300" s="73">
        <f>datasets!X192</f>
        <v>3.9590413923210934</v>
      </c>
      <c r="K300" s="73">
        <f>datasets!Y192</f>
        <v>3.3802112417116059</v>
      </c>
      <c r="L300" s="73">
        <f>datasets!Z192</f>
        <v>3.568201724066995</v>
      </c>
      <c r="M300" s="73">
        <f>datasets!AA192</f>
        <v>3.5314789170422549</v>
      </c>
      <c r="N300" s="77">
        <f>datasets!AB192</f>
        <v>3.8920946026904804</v>
      </c>
      <c r="AD300" s="27">
        <f t="shared" si="170"/>
        <v>3.6532125137753435</v>
      </c>
      <c r="AE300" s="28">
        <f t="shared" si="171"/>
        <v>0.12502048900038443</v>
      </c>
      <c r="AF300" s="28">
        <f t="shared" si="172"/>
        <v>1.5630122669895243E-2</v>
      </c>
      <c r="AG300" s="28">
        <f t="shared" si="173"/>
        <v>0.11600000000000001</v>
      </c>
      <c r="AH300" s="29">
        <f t="shared" si="174"/>
        <v>3.568201724066995</v>
      </c>
      <c r="AI300" s="28">
        <f t="shared" si="175"/>
        <v>0.24815693349788673</v>
      </c>
      <c r="AJ300" s="28">
        <f t="shared" si="176"/>
        <v>6.1581863643074573E-2</v>
      </c>
      <c r="AK300" s="28">
        <f t="shared" si="177"/>
        <v>0.154</v>
      </c>
      <c r="AL300" s="30">
        <f t="shared" si="178"/>
        <v>5</v>
      </c>
      <c r="AM300" s="30">
        <f t="shared" si="179"/>
        <v>6</v>
      </c>
      <c r="AN300" s="28">
        <f t="shared" si="180"/>
        <v>-8.5010789708348522E-2</v>
      </c>
      <c r="AO300" s="28">
        <f t="shared" si="168"/>
        <v>0.16869854771159115</v>
      </c>
      <c r="AP300" s="28">
        <f t="shared" si="169"/>
        <v>1.3178359336731498</v>
      </c>
      <c r="AQ300" s="28">
        <f t="shared" si="181"/>
        <v>0.22231700813280914</v>
      </c>
      <c r="AR300" s="28">
        <f t="shared" si="182"/>
        <v>-0.30732779784115766</v>
      </c>
      <c r="AS300" s="31">
        <f t="shared" si="183"/>
        <v>0.13730621842446061</v>
      </c>
    </row>
    <row r="301" spans="2:45" ht="14.25" hidden="1" customHeight="1" thickBot="1" x14ac:dyDescent="0.3">
      <c r="B301" s="24" t="str">
        <f>datasets!P193</f>
        <v/>
      </c>
      <c r="C301" s="24" t="str">
        <f>datasets!Q193</f>
        <v/>
      </c>
      <c r="D301" s="24" t="str">
        <f>datasets!R193</f>
        <v>high</v>
      </c>
      <c r="E301" s="73">
        <f>datasets!S193</f>
        <v>3.5563025007672873</v>
      </c>
      <c r="F301" s="73">
        <f>datasets!T193</f>
        <v>3.8976270912904414</v>
      </c>
      <c r="G301" s="73">
        <f>datasets!U193</f>
        <v>3.7403626894942437</v>
      </c>
      <c r="H301" s="73">
        <f>datasets!V193</f>
        <v>3.7708520116421442</v>
      </c>
      <c r="I301" s="73">
        <f>datasets!W193</f>
        <v>3.9395192526186187</v>
      </c>
      <c r="J301" s="73">
        <f>datasets!X193</f>
        <v>3.8920946026904804</v>
      </c>
      <c r="K301" s="73">
        <f>datasets!Y193</f>
        <v>3.9590413923210934</v>
      </c>
      <c r="L301" s="73">
        <f>datasets!Z193</f>
        <v>3.7781512503836434</v>
      </c>
      <c r="M301" s="73">
        <f>datasets!AA193</f>
        <v>3.7853298350107671</v>
      </c>
      <c r="N301" s="77">
        <f>datasets!AB193</f>
        <v>3.7781512503836434</v>
      </c>
      <c r="AD301" s="117">
        <f t="shared" si="170"/>
        <v>3.7708520116421442</v>
      </c>
      <c r="AE301" s="115">
        <f t="shared" si="171"/>
        <v>0.1508091078712073</v>
      </c>
      <c r="AF301" s="115">
        <f t="shared" si="172"/>
        <v>2.2743387016909439E-2</v>
      </c>
      <c r="AG301" s="115">
        <f t="shared" si="173"/>
        <v>0.11600000000000001</v>
      </c>
      <c r="AH301" s="26">
        <f t="shared" si="174"/>
        <v>3.7853298350107671</v>
      </c>
      <c r="AI301" s="115">
        <f t="shared" si="175"/>
        <v>8.2936125882321812E-2</v>
      </c>
      <c r="AJ301" s="115">
        <f t="shared" si="176"/>
        <v>6.8784009763683297E-3</v>
      </c>
      <c r="AK301" s="115">
        <f t="shared" si="177"/>
        <v>0.154</v>
      </c>
      <c r="AL301" s="118">
        <f t="shared" si="178"/>
        <v>5</v>
      </c>
      <c r="AM301" s="118">
        <f t="shared" si="179"/>
        <v>6</v>
      </c>
      <c r="AN301" s="52">
        <f t="shared" si="180"/>
        <v>1.4477823368622911E-2</v>
      </c>
      <c r="AO301" s="52">
        <f t="shared" si="168"/>
        <v>0.16869854771159115</v>
      </c>
      <c r="AP301" s="52">
        <f t="shared" si="169"/>
        <v>1.3178359336731498</v>
      </c>
      <c r="AQ301" s="52">
        <f t="shared" si="181"/>
        <v>0.22231700813280914</v>
      </c>
      <c r="AR301" s="52">
        <f t="shared" si="182"/>
        <v>-0.20783918476418622</v>
      </c>
      <c r="AS301" s="54">
        <f t="shared" si="183"/>
        <v>0.23679483150143205</v>
      </c>
    </row>
    <row r="302" spans="2:45" hidden="1" x14ac:dyDescent="0.25"/>
    <row r="303" spans="2:45" hidden="1" x14ac:dyDescent="0.25">
      <c r="C303" s="22" t="str">
        <f>IF(AND(E303=0.5,F303=-0.5),"AL = +/- 0.5","AL = +/- 4SDr")</f>
        <v>AL = +/- 0.5</v>
      </c>
      <c r="D303" s="8">
        <f>MIN(AD296:AD301)-0.5</f>
        <v>1.2403626894942439</v>
      </c>
      <c r="E303" s="15">
        <f>IFERROR(IF(COUNTIF($R$157:$R$162,"=NO")&gt;0,IF($N$165&gt;0.125,4*$N$165,0.5),0.5),0.5)</f>
        <v>0.5</v>
      </c>
      <c r="F303" s="15">
        <f>IFERROR(IF(COUNTIF($R$157:$R$162,"=NO")&gt;0,IF($N$165&gt;0.125,-4*$N$165,-0.5),-0.5),-0.5)</f>
        <v>-0.5</v>
      </c>
      <c r="G303" s="22">
        <v>0.5</v>
      </c>
      <c r="H303" s="22">
        <v>-0.5</v>
      </c>
      <c r="N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 t="str">
        <f t="shared" ref="AP303:AP304" si="184">IF(AL303="","",TINV((1-$E$6),AM303*(AL303-1)))</f>
        <v/>
      </c>
      <c r="AQ303" s="6"/>
      <c r="AR303" s="6"/>
      <c r="AS303" s="6"/>
    </row>
    <row r="304" spans="2:45" hidden="1" x14ac:dyDescent="0.25">
      <c r="D304" s="8">
        <f>MAX(AD296:AD301)+0.5</f>
        <v>4.2708520116421447</v>
      </c>
      <c r="E304" s="15">
        <f>IFERROR(IF(COUNTIF($R$157:$R$162,"=NO")&gt;0,IF($N$165&gt;0.125,4*$N$165,0.5),0.5),0.5)</f>
        <v>0.5</v>
      </c>
      <c r="F304" s="15">
        <f>IFERROR(IF(COUNTIF($R$157:$R$162,"=NO")&gt;0,IF($N$165&gt;0.125,-4*$N$165,-0.5),-0.5),-0.5)</f>
        <v>-0.5</v>
      </c>
      <c r="G304" s="22">
        <v>0.5</v>
      </c>
      <c r="H304" s="22">
        <v>-0.5</v>
      </c>
      <c r="N304" s="6"/>
      <c r="AP304" s="1" t="str">
        <f t="shared" si="184"/>
        <v/>
      </c>
    </row>
    <row r="305" hidden="1" x14ac:dyDescent="0.25"/>
    <row r="306" hidden="1" x14ac:dyDescent="0.25"/>
  </sheetData>
  <mergeCells count="142">
    <mergeCell ref="C6:D6"/>
    <mergeCell ref="C7:D7"/>
    <mergeCell ref="E92:F92"/>
    <mergeCell ref="E93:F93"/>
    <mergeCell ref="F86:G86"/>
    <mergeCell ref="F87:G87"/>
    <mergeCell ref="C92:D92"/>
    <mergeCell ref="C93:D93"/>
    <mergeCell ref="F47:G47"/>
    <mergeCell ref="F48:G48"/>
    <mergeCell ref="B10:T10"/>
    <mergeCell ref="P47:Q47"/>
    <mergeCell ref="P48:Q48"/>
    <mergeCell ref="C54:D54"/>
    <mergeCell ref="E54:F54"/>
    <mergeCell ref="P86:Q86"/>
    <mergeCell ref="H47:I47"/>
    <mergeCell ref="R47:S47"/>
    <mergeCell ref="H86:I86"/>
    <mergeCell ref="R86:S86"/>
    <mergeCell ref="AL252:AS252"/>
    <mergeCell ref="B252:D252"/>
    <mergeCell ref="AD252:AG252"/>
    <mergeCell ref="AH252:AK252"/>
    <mergeCell ref="E252:I252"/>
    <mergeCell ref="J252:N252"/>
    <mergeCell ref="AD238:AG238"/>
    <mergeCell ref="AH238:AK238"/>
    <mergeCell ref="AL238:AS238"/>
    <mergeCell ref="B250:C250"/>
    <mergeCell ref="D250:E250"/>
    <mergeCell ref="B238:D238"/>
    <mergeCell ref="E238:I238"/>
    <mergeCell ref="J238:N238"/>
    <mergeCell ref="D251:E251"/>
    <mergeCell ref="AD196:AG196"/>
    <mergeCell ref="AH196:AK196"/>
    <mergeCell ref="E196:I196"/>
    <mergeCell ref="J196:N196"/>
    <mergeCell ref="AL210:AS210"/>
    <mergeCell ref="B224:D224"/>
    <mergeCell ref="AD224:AG224"/>
    <mergeCell ref="AH224:AK224"/>
    <mergeCell ref="B210:D210"/>
    <mergeCell ref="AD210:AG210"/>
    <mergeCell ref="AH210:AK210"/>
    <mergeCell ref="E210:I210"/>
    <mergeCell ref="J210:N210"/>
    <mergeCell ref="AL224:AS224"/>
    <mergeCell ref="E224:I224"/>
    <mergeCell ref="J224:N224"/>
    <mergeCell ref="F125:G125"/>
    <mergeCell ref="M53:N53"/>
    <mergeCell ref="P87:Q87"/>
    <mergeCell ref="M92:N92"/>
    <mergeCell ref="O92:P92"/>
    <mergeCell ref="M93:N93"/>
    <mergeCell ref="O93:P93"/>
    <mergeCell ref="AL196:AS196"/>
    <mergeCell ref="P125:Q125"/>
    <mergeCell ref="P126:Q126"/>
    <mergeCell ref="B191:U191"/>
    <mergeCell ref="C131:D131"/>
    <mergeCell ref="E131:F131"/>
    <mergeCell ref="M131:N131"/>
    <mergeCell ref="O131:P131"/>
    <mergeCell ref="H125:I125"/>
    <mergeCell ref="R125:S125"/>
    <mergeCell ref="H164:I164"/>
    <mergeCell ref="R164:S164"/>
    <mergeCell ref="E132:F132"/>
    <mergeCell ref="M132:N132"/>
    <mergeCell ref="O132:P132"/>
    <mergeCell ref="F164:G164"/>
    <mergeCell ref="B196:D196"/>
    <mergeCell ref="C5:N5"/>
    <mergeCell ref="B2:U2"/>
    <mergeCell ref="B209:C209"/>
    <mergeCell ref="D209:E209"/>
    <mergeCell ref="B222:C222"/>
    <mergeCell ref="D222:E222"/>
    <mergeCell ref="C14:D14"/>
    <mergeCell ref="E14:F14"/>
    <mergeCell ref="C15:D15"/>
    <mergeCell ref="E15:F15"/>
    <mergeCell ref="E53:F53"/>
    <mergeCell ref="M14:N14"/>
    <mergeCell ref="M15:N15"/>
    <mergeCell ref="O14:P14"/>
    <mergeCell ref="O15:P15"/>
    <mergeCell ref="C53:D53"/>
    <mergeCell ref="M54:N54"/>
    <mergeCell ref="O53:P53"/>
    <mergeCell ref="O54:P54"/>
    <mergeCell ref="F126:G126"/>
    <mergeCell ref="B208:C208"/>
    <mergeCell ref="D208:E208"/>
    <mergeCell ref="F165:G165"/>
    <mergeCell ref="C132:D132"/>
    <mergeCell ref="P164:Q164"/>
    <mergeCell ref="B278:C278"/>
    <mergeCell ref="D278:E278"/>
    <mergeCell ref="B279:C279"/>
    <mergeCell ref="D279:E279"/>
    <mergeCell ref="B266:D266"/>
    <mergeCell ref="E266:I266"/>
    <mergeCell ref="J266:N266"/>
    <mergeCell ref="B264:C264"/>
    <mergeCell ref="D264:E264"/>
    <mergeCell ref="B265:C265"/>
    <mergeCell ref="D265:E265"/>
    <mergeCell ref="B223:C223"/>
    <mergeCell ref="D223:E223"/>
    <mergeCell ref="B236:C236"/>
    <mergeCell ref="D236:E236"/>
    <mergeCell ref="B237:C237"/>
    <mergeCell ref="D237:E237"/>
    <mergeCell ref="B251:C251"/>
    <mergeCell ref="P165:Q165"/>
    <mergeCell ref="B194:C194"/>
    <mergeCell ref="B195:C195"/>
    <mergeCell ref="D194:E194"/>
    <mergeCell ref="D195:E195"/>
    <mergeCell ref="B280:D280"/>
    <mergeCell ref="E280:I280"/>
    <mergeCell ref="AD266:AG266"/>
    <mergeCell ref="AH266:AK266"/>
    <mergeCell ref="AL266:AS266"/>
    <mergeCell ref="AD294:AG294"/>
    <mergeCell ref="AH294:AK294"/>
    <mergeCell ref="AL294:AS294"/>
    <mergeCell ref="B293:C293"/>
    <mergeCell ref="D293:E293"/>
    <mergeCell ref="B294:D294"/>
    <mergeCell ref="E294:I294"/>
    <mergeCell ref="J294:N294"/>
    <mergeCell ref="J280:N280"/>
    <mergeCell ref="AD280:AG280"/>
    <mergeCell ref="AH280:AK280"/>
    <mergeCell ref="AL280:AS280"/>
    <mergeCell ref="B292:C292"/>
    <mergeCell ref="D292:E292"/>
  </mergeCells>
  <conditionalFormatting sqref="F40:F45 P40:P45 F79:F84 P79:P84 F118:F123">
    <cfRule type="expression" dxfId="38" priority="84">
      <formula>F40&lt;-0.5</formula>
    </cfRule>
  </conditionalFormatting>
  <conditionalFormatting sqref="G40:G45 Q40:Q45 G79:G84 Q79:Q84 G118:G123">
    <cfRule type="expression" dxfId="37" priority="58">
      <formula>G40&gt;0.5</formula>
    </cfRule>
  </conditionalFormatting>
  <conditionalFormatting sqref="F48:G48 I48 P48:Q48 S48 F87:G87 I87 P87:Q87 S87 F126:G126 I126 H40:I45 R40:S45 H79:I84 R79:S84 H118:I123">
    <cfRule type="expression" dxfId="36" priority="82">
      <formula>F40="NO"</formula>
    </cfRule>
  </conditionalFormatting>
  <conditionalFormatting sqref="G79:G84">
    <cfRule type="expression" dxfId="35" priority="57">
      <formula>G79=""</formula>
    </cfRule>
    <cfRule type="expression" dxfId="34" priority="83">
      <formula>G79=""</formula>
    </cfRule>
  </conditionalFormatting>
  <conditionalFormatting sqref="G40:G45 Q40:Q45 G79:G84 Q79:Q84 G118:G123">
    <cfRule type="expression" dxfId="33" priority="56">
      <formula>G40=""</formula>
    </cfRule>
  </conditionalFormatting>
  <conditionalFormatting sqref="P118">
    <cfRule type="expression" dxfId="32" priority="48">
      <formula>P118&lt;-0.5</formula>
    </cfRule>
  </conditionalFormatting>
  <conditionalFormatting sqref="Q118">
    <cfRule type="expression" dxfId="31" priority="46">
      <formula>Q118&gt;0.5</formula>
    </cfRule>
  </conditionalFormatting>
  <conditionalFormatting sqref="P126:Q126 S126 R118:S123">
    <cfRule type="expression" dxfId="30" priority="47">
      <formula>P118="NO"</formula>
    </cfRule>
  </conditionalFormatting>
  <conditionalFormatting sqref="Q118">
    <cfRule type="expression" dxfId="29" priority="45">
      <formula>Q118=""</formula>
    </cfRule>
  </conditionalFormatting>
  <conditionalFormatting sqref="P119">
    <cfRule type="expression" dxfId="28" priority="44">
      <formula>P119&lt;-0.5</formula>
    </cfRule>
  </conditionalFormatting>
  <conditionalFormatting sqref="Q119">
    <cfRule type="expression" dxfId="27" priority="43">
      <formula>Q119&gt;0.5</formula>
    </cfRule>
  </conditionalFormatting>
  <conditionalFormatting sqref="Q119">
    <cfRule type="expression" dxfId="26" priority="42">
      <formula>Q119=""</formula>
    </cfRule>
  </conditionalFormatting>
  <conditionalFormatting sqref="P120">
    <cfRule type="expression" dxfId="25" priority="41">
      <formula>P120&lt;-0.5</formula>
    </cfRule>
  </conditionalFormatting>
  <conditionalFormatting sqref="Q120">
    <cfRule type="expression" dxfId="24" priority="40">
      <formula>Q120&gt;0.5</formula>
    </cfRule>
  </conditionalFormatting>
  <conditionalFormatting sqref="Q120">
    <cfRule type="expression" dxfId="23" priority="39">
      <formula>Q120=""</formula>
    </cfRule>
  </conditionalFormatting>
  <conditionalFormatting sqref="P121">
    <cfRule type="expression" dxfId="22" priority="38">
      <formula>P121&lt;-0.5</formula>
    </cfRule>
  </conditionalFormatting>
  <conditionalFormatting sqref="Q121">
    <cfRule type="expression" dxfId="21" priority="37">
      <formula>Q121&gt;0.5</formula>
    </cfRule>
  </conditionalFormatting>
  <conditionalFormatting sqref="Q121">
    <cfRule type="expression" dxfId="20" priority="36">
      <formula>Q121=""</formula>
    </cfRule>
  </conditionalFormatting>
  <conditionalFormatting sqref="P122">
    <cfRule type="expression" dxfId="19" priority="35">
      <formula>P122&lt;-0.5</formula>
    </cfRule>
  </conditionalFormatting>
  <conditionalFormatting sqref="Q122">
    <cfRule type="expression" dxfId="18" priority="34">
      <formula>Q122&gt;0.5</formula>
    </cfRule>
  </conditionalFormatting>
  <conditionalFormatting sqref="Q122">
    <cfRule type="expression" dxfId="17" priority="33">
      <formula>Q122=""</formula>
    </cfRule>
  </conditionalFormatting>
  <conditionalFormatting sqref="P123">
    <cfRule type="expression" dxfId="16" priority="32">
      <formula>P123&lt;-0.5</formula>
    </cfRule>
  </conditionalFormatting>
  <conditionalFormatting sqref="Q123">
    <cfRule type="expression" dxfId="15" priority="31">
      <formula>Q123&gt;0.5</formula>
    </cfRule>
  </conditionalFormatting>
  <conditionalFormatting sqref="Q123">
    <cfRule type="expression" dxfId="14" priority="30">
      <formula>Q123=""</formula>
    </cfRule>
  </conditionalFormatting>
  <conditionalFormatting sqref="F157">
    <cfRule type="expression" dxfId="13" priority="29">
      <formula>F157&lt;-0.5</formula>
    </cfRule>
  </conditionalFormatting>
  <conditionalFormatting sqref="G157">
    <cfRule type="expression" dxfId="12" priority="27">
      <formula>G157&gt;0.5</formula>
    </cfRule>
  </conditionalFormatting>
  <conditionalFormatting sqref="F165:G165 I165 H157:I162">
    <cfRule type="expression" dxfId="11" priority="28">
      <formula>F157="NO"</formula>
    </cfRule>
  </conditionalFormatting>
  <conditionalFormatting sqref="G157">
    <cfRule type="expression" dxfId="10" priority="26">
      <formula>G157=""</formula>
    </cfRule>
  </conditionalFormatting>
  <conditionalFormatting sqref="P157">
    <cfRule type="expression" dxfId="9" priority="25">
      <formula>P157&lt;-0.5</formula>
    </cfRule>
  </conditionalFormatting>
  <conditionalFormatting sqref="Q157">
    <cfRule type="expression" dxfId="8" priority="23">
      <formula>Q157&gt;0.5</formula>
    </cfRule>
  </conditionalFormatting>
  <conditionalFormatting sqref="P165:Q165 S165 R157:S162">
    <cfRule type="expression" dxfId="7" priority="24">
      <formula>P157="NO"</formula>
    </cfRule>
  </conditionalFormatting>
  <conditionalFormatting sqref="Q157">
    <cfRule type="expression" dxfId="6" priority="22">
      <formula>Q157=""</formula>
    </cfRule>
  </conditionalFormatting>
  <conditionalFormatting sqref="F158:F162">
    <cfRule type="expression" dxfId="5" priority="6">
      <formula>F158&lt;-0.5</formula>
    </cfRule>
  </conditionalFormatting>
  <conditionalFormatting sqref="G158:G162">
    <cfRule type="expression" dxfId="4" priority="5">
      <formula>G158&gt;0.5</formula>
    </cfRule>
  </conditionalFormatting>
  <conditionalFormatting sqref="G158:G162">
    <cfRule type="expression" dxfId="3" priority="4">
      <formula>G158=""</formula>
    </cfRule>
  </conditionalFormatting>
  <conditionalFormatting sqref="P158:P162">
    <cfRule type="expression" dxfId="2" priority="3">
      <formula>P158&lt;-0.5</formula>
    </cfRule>
  </conditionalFormatting>
  <conditionalFormatting sqref="Q158:Q162">
    <cfRule type="expression" dxfId="1" priority="2">
      <formula>Q158&gt;0.5</formula>
    </cfRule>
  </conditionalFormatting>
  <conditionalFormatting sqref="Q158:Q162">
    <cfRule type="expression" dxfId="0" priority="1">
      <formula>Q158=""</formula>
    </cfRule>
  </conditionalFormatting>
  <dataValidations disablePrompts="1" count="1">
    <dataValidation type="list" allowBlank="1" showInputMessage="1" showErrorMessage="1" sqref="E7">
      <formula1>CentralValue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>
    <row r="1" spans="1:1" x14ac:dyDescent="0.3">
      <c r="A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User's manual</vt:lpstr>
      <vt:lpstr>datasets</vt:lpstr>
      <vt:lpstr>Accuracy profile for MCS</vt:lpstr>
      <vt:lpstr>Feuil1</vt:lpstr>
    </vt:vector>
  </TitlesOfParts>
  <Company>Nestlé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COTTE PATTAT Pierre-Jean</dc:creator>
  <cp:lastModifiedBy>COTTE PATTAT Pierre-Jean</cp:lastModifiedBy>
  <dcterms:created xsi:type="dcterms:W3CDTF">2012-10-17T09:16:23Z</dcterms:created>
  <dcterms:modified xsi:type="dcterms:W3CDTF">2018-07-31T15:58:39Z</dcterms:modified>
</cp:coreProperties>
</file>