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mout\Documents\1 - NEW\Nog naar WG3\"/>
    </mc:Choice>
  </mc:AlternateContent>
  <xr:revisionPtr revIDLastSave="0" documentId="13_ncr:1_{235ED489-6D06-48FF-BA0D-3D003E105C57}" xr6:coauthVersionLast="45" xr6:coauthVersionMax="45" xr10:uidLastSave="{00000000-0000-0000-0000-000000000000}"/>
  <workbookProtection lockStructure="1"/>
  <bookViews>
    <workbookView xWindow="-108" yWindow="-108" windowWidth="23256" windowHeight="12576" xr2:uid="{00000000-000D-0000-FFFF-FFFF00000000}"/>
  </bookViews>
  <sheets>
    <sheet name="User's manual" sheetId="6" r:id="rId1"/>
    <sheet name="datasets" sheetId="5" r:id="rId2"/>
    <sheet name="AP for SL Method validation" sheetId="3" r:id="rId3"/>
    <sheet name="Feuil1" sheetId="7" state="hidden" r:id="rId4"/>
  </sheets>
  <definedNames>
    <definedName name="CentralValue">'AP for SL Method validation'!#REF!</definedName>
    <definedName name="CentralValue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7" i="5" l="1"/>
  <c r="Z16" i="5"/>
  <c r="Z15" i="5"/>
  <c r="Z14" i="5"/>
  <c r="Z13" i="5"/>
  <c r="Z12" i="5"/>
  <c r="Z11" i="5"/>
  <c r="Z10" i="5"/>
  <c r="Z9" i="5"/>
  <c r="Z8" i="5"/>
  <c r="Z7" i="5"/>
  <c r="Z6" i="5"/>
  <c r="Z34" i="5"/>
  <c r="Z33" i="5"/>
  <c r="Z32" i="5"/>
  <c r="Z31" i="5"/>
  <c r="Z30" i="5"/>
  <c r="Z29" i="5"/>
  <c r="Z28" i="5"/>
  <c r="Z27" i="5"/>
  <c r="Z26" i="5"/>
  <c r="Z25" i="5"/>
  <c r="Z24" i="5"/>
  <c r="Z23" i="5"/>
  <c r="Z51" i="5"/>
  <c r="Z50" i="5"/>
  <c r="Z49" i="5"/>
  <c r="Z48" i="5"/>
  <c r="Z47" i="5"/>
  <c r="Z46" i="5"/>
  <c r="Z45" i="5"/>
  <c r="Z44" i="5"/>
  <c r="Z43" i="5"/>
  <c r="Z42" i="5"/>
  <c r="Z41" i="5"/>
  <c r="Z40" i="5"/>
  <c r="Z68" i="5"/>
  <c r="Z67" i="5"/>
  <c r="Z66" i="5"/>
  <c r="Z65" i="5"/>
  <c r="Z64" i="5"/>
  <c r="Z63" i="5"/>
  <c r="Z62" i="5"/>
  <c r="Z61" i="5"/>
  <c r="Z60" i="5"/>
  <c r="Z59" i="5"/>
  <c r="Z58" i="5"/>
  <c r="Z57" i="5"/>
  <c r="M68" i="5"/>
  <c r="M67" i="5"/>
  <c r="M66" i="5"/>
  <c r="M65" i="5"/>
  <c r="M64" i="5"/>
  <c r="M63" i="5"/>
  <c r="M62" i="5"/>
  <c r="M61" i="5"/>
  <c r="M60" i="5"/>
  <c r="M59" i="5"/>
  <c r="M58" i="5"/>
  <c r="M57" i="5"/>
  <c r="M51" i="5"/>
  <c r="M50" i="5"/>
  <c r="M49" i="5"/>
  <c r="M48" i="5"/>
  <c r="M47" i="5"/>
  <c r="M46" i="5"/>
  <c r="M45" i="5"/>
  <c r="M44" i="5"/>
  <c r="M43" i="5"/>
  <c r="M42" i="5"/>
  <c r="M41" i="5"/>
  <c r="M40" i="5"/>
  <c r="M34" i="5"/>
  <c r="M33" i="5"/>
  <c r="M32" i="5"/>
  <c r="M31" i="5"/>
  <c r="M30" i="5"/>
  <c r="M29" i="5"/>
  <c r="M28" i="5"/>
  <c r="M27" i="5"/>
  <c r="M26" i="5"/>
  <c r="M25" i="5"/>
  <c r="M24" i="5"/>
  <c r="M23" i="5"/>
  <c r="M17" i="5"/>
  <c r="M16" i="5"/>
  <c r="M15" i="5"/>
  <c r="M14" i="5"/>
  <c r="M13" i="5"/>
  <c r="M12" i="5"/>
  <c r="M11" i="5"/>
  <c r="M10" i="5"/>
  <c r="M9" i="5"/>
  <c r="M8" i="5"/>
  <c r="M7" i="5"/>
  <c r="M6" i="5"/>
  <c r="L184" i="5" l="1"/>
  <c r="L233" i="3" s="1"/>
  <c r="K184" i="5"/>
  <c r="K233" i="3" s="1"/>
  <c r="J184" i="5"/>
  <c r="J233" i="3" s="1"/>
  <c r="I184" i="5"/>
  <c r="I233" i="3" s="1"/>
  <c r="H184" i="5"/>
  <c r="G184" i="5"/>
  <c r="G233" i="3" s="1"/>
  <c r="F184" i="5"/>
  <c r="F233" i="3" s="1"/>
  <c r="E184" i="5"/>
  <c r="E233" i="3" s="1"/>
  <c r="D184" i="5"/>
  <c r="L183" i="5"/>
  <c r="K183" i="5"/>
  <c r="K232" i="3" s="1"/>
  <c r="J183" i="5"/>
  <c r="J232" i="3" s="1"/>
  <c r="I183" i="5"/>
  <c r="I232" i="3" s="1"/>
  <c r="H183" i="5"/>
  <c r="H232" i="3" s="1"/>
  <c r="G183" i="5"/>
  <c r="G232" i="3" s="1"/>
  <c r="F183" i="5"/>
  <c r="E183" i="5"/>
  <c r="D183" i="5"/>
  <c r="L182" i="5"/>
  <c r="K182" i="5"/>
  <c r="J182" i="5"/>
  <c r="I182" i="5"/>
  <c r="H182" i="5"/>
  <c r="G182" i="5"/>
  <c r="F182" i="5"/>
  <c r="E182" i="5"/>
  <c r="D182" i="5"/>
  <c r="L181" i="5"/>
  <c r="K181" i="5"/>
  <c r="J181" i="5"/>
  <c r="I181" i="5"/>
  <c r="H181" i="5"/>
  <c r="G181" i="5"/>
  <c r="F181" i="5"/>
  <c r="E181" i="5"/>
  <c r="D181" i="5"/>
  <c r="L180" i="5"/>
  <c r="L229" i="3" s="1"/>
  <c r="K180" i="5"/>
  <c r="K229" i="3" s="1"/>
  <c r="J180" i="5"/>
  <c r="I180" i="5"/>
  <c r="H180" i="5"/>
  <c r="H229" i="3" s="1"/>
  <c r="G180" i="5"/>
  <c r="F180" i="5"/>
  <c r="F229" i="3" s="1"/>
  <c r="E180" i="5"/>
  <c r="E229" i="3" s="1"/>
  <c r="D180" i="5"/>
  <c r="L179" i="5"/>
  <c r="L228" i="3" s="1"/>
  <c r="K179" i="5"/>
  <c r="K228" i="3" s="1"/>
  <c r="J179" i="5"/>
  <c r="J228" i="3" s="1"/>
  <c r="I179" i="5"/>
  <c r="H179" i="5"/>
  <c r="H228" i="3" s="1"/>
  <c r="G179" i="5"/>
  <c r="G228" i="3" s="1"/>
  <c r="F179" i="5"/>
  <c r="F228" i="3" s="1"/>
  <c r="E179" i="5"/>
  <c r="E228" i="3" s="1"/>
  <c r="D179" i="5"/>
  <c r="D228" i="3" s="1"/>
  <c r="L178" i="5"/>
  <c r="K178" i="5"/>
  <c r="J178" i="5"/>
  <c r="I178" i="5"/>
  <c r="H178" i="5"/>
  <c r="G178" i="5"/>
  <c r="F178" i="5"/>
  <c r="E178" i="5"/>
  <c r="D178" i="5"/>
  <c r="L176" i="5"/>
  <c r="K176" i="5"/>
  <c r="K225" i="3" s="1"/>
  <c r="J176" i="5"/>
  <c r="I176" i="5"/>
  <c r="I225" i="3" s="1"/>
  <c r="H176" i="5"/>
  <c r="H225" i="3" s="1"/>
  <c r="G176" i="5"/>
  <c r="G225" i="3" s="1"/>
  <c r="F176" i="5"/>
  <c r="F225" i="3" s="1"/>
  <c r="E176" i="5"/>
  <c r="D176" i="5"/>
  <c r="D225" i="3" s="1"/>
  <c r="L175" i="5"/>
  <c r="K175" i="5"/>
  <c r="K224" i="3" s="1"/>
  <c r="J175" i="5"/>
  <c r="J224" i="3" s="1"/>
  <c r="I175" i="5"/>
  <c r="I224" i="3" s="1"/>
  <c r="H175" i="5"/>
  <c r="H224" i="3" s="1"/>
  <c r="G175" i="5"/>
  <c r="F175" i="5"/>
  <c r="F224" i="3" s="1"/>
  <c r="E175" i="5"/>
  <c r="E224" i="3" s="1"/>
  <c r="D175" i="5"/>
  <c r="D224" i="3" s="1"/>
  <c r="L174" i="5"/>
  <c r="K174" i="5"/>
  <c r="J174" i="5"/>
  <c r="I174" i="5"/>
  <c r="H174" i="5"/>
  <c r="G174" i="5"/>
  <c r="F174" i="5"/>
  <c r="E174" i="5"/>
  <c r="D174" i="5"/>
  <c r="D373" i="3"/>
  <c r="B373" i="3"/>
  <c r="M186" i="3" s="1"/>
  <c r="B372" i="3"/>
  <c r="M185" i="3" s="1"/>
  <c r="J371" i="3"/>
  <c r="I369" i="3"/>
  <c r="H368" i="3"/>
  <c r="C368" i="3"/>
  <c r="D364" i="3"/>
  <c r="B364" i="3"/>
  <c r="M177" i="3" s="1"/>
  <c r="E353" i="3"/>
  <c r="C353" i="3"/>
  <c r="B352" i="3"/>
  <c r="C185" i="3" s="1"/>
  <c r="G351" i="3"/>
  <c r="E349" i="3"/>
  <c r="C348" i="3"/>
  <c r="D345" i="3"/>
  <c r="B345" i="3"/>
  <c r="C178" i="3" s="1"/>
  <c r="D332" i="3"/>
  <c r="J324" i="3"/>
  <c r="D324" i="3"/>
  <c r="H313" i="3"/>
  <c r="C313" i="3"/>
  <c r="F311" i="3"/>
  <c r="C311" i="3"/>
  <c r="G305" i="3"/>
  <c r="B304" i="3"/>
  <c r="C132" i="3" s="1"/>
  <c r="C292" i="3"/>
  <c r="D291" i="3"/>
  <c r="D285" i="3"/>
  <c r="B285" i="3"/>
  <c r="M88" i="3" s="1"/>
  <c r="C273" i="3"/>
  <c r="C271" i="3"/>
  <c r="B269" i="3"/>
  <c r="C92" i="3" s="1"/>
  <c r="B264" i="3"/>
  <c r="C87" i="3" s="1"/>
  <c r="Y241" i="5"/>
  <c r="L373" i="3" s="1"/>
  <c r="X241" i="5"/>
  <c r="K373" i="3" s="1"/>
  <c r="W241" i="5"/>
  <c r="J373" i="3" s="1"/>
  <c r="V241" i="5"/>
  <c r="I373" i="3" s="1"/>
  <c r="U241" i="5"/>
  <c r="H373" i="3" s="1"/>
  <c r="T241" i="5"/>
  <c r="G373" i="3" s="1"/>
  <c r="S241" i="5"/>
  <c r="F373" i="3" s="1"/>
  <c r="R241" i="5"/>
  <c r="E373" i="3" s="1"/>
  <c r="Q241" i="5"/>
  <c r="P241" i="5"/>
  <c r="C373" i="3" s="1"/>
  <c r="O241" i="5"/>
  <c r="Y240" i="5"/>
  <c r="L372" i="3" s="1"/>
  <c r="X240" i="5"/>
  <c r="K372" i="3" s="1"/>
  <c r="W240" i="5"/>
  <c r="J372" i="3" s="1"/>
  <c r="V240" i="5"/>
  <c r="I372" i="3" s="1"/>
  <c r="U240" i="5"/>
  <c r="H372" i="3" s="1"/>
  <c r="T240" i="5"/>
  <c r="G372" i="3" s="1"/>
  <c r="S240" i="5"/>
  <c r="F372" i="3" s="1"/>
  <c r="R240" i="5"/>
  <c r="E372" i="3" s="1"/>
  <c r="Q240" i="5"/>
  <c r="D372" i="3" s="1"/>
  <c r="P240" i="5"/>
  <c r="C372" i="3" s="1"/>
  <c r="O240" i="5"/>
  <c r="Y239" i="5"/>
  <c r="L371" i="3" s="1"/>
  <c r="X239" i="5"/>
  <c r="K371" i="3" s="1"/>
  <c r="W239" i="5"/>
  <c r="V239" i="5"/>
  <c r="I371" i="3" s="1"/>
  <c r="U239" i="5"/>
  <c r="H371" i="3" s="1"/>
  <c r="T239" i="5"/>
  <c r="G371" i="3" s="1"/>
  <c r="S239" i="5"/>
  <c r="F371" i="3" s="1"/>
  <c r="R239" i="5"/>
  <c r="E371" i="3" s="1"/>
  <c r="Q239" i="5"/>
  <c r="D371" i="3" s="1"/>
  <c r="P239" i="5"/>
  <c r="C371" i="3" s="1"/>
  <c r="O239" i="5"/>
  <c r="B371" i="3" s="1"/>
  <c r="M184" i="3" s="1"/>
  <c r="Y237" i="5"/>
  <c r="L369" i="3" s="1"/>
  <c r="X237" i="5"/>
  <c r="K369" i="3" s="1"/>
  <c r="W237" i="5"/>
  <c r="J369" i="3" s="1"/>
  <c r="V237" i="5"/>
  <c r="U237" i="5"/>
  <c r="H369" i="3" s="1"/>
  <c r="T237" i="5"/>
  <c r="G369" i="3" s="1"/>
  <c r="S237" i="5"/>
  <c r="F369" i="3" s="1"/>
  <c r="R237" i="5"/>
  <c r="E369" i="3" s="1"/>
  <c r="Q237" i="5"/>
  <c r="D369" i="3" s="1"/>
  <c r="P237" i="5"/>
  <c r="C369" i="3" s="1"/>
  <c r="O237" i="5"/>
  <c r="B369" i="3" s="1"/>
  <c r="M182" i="3" s="1"/>
  <c r="Y236" i="5"/>
  <c r="L368" i="3" s="1"/>
  <c r="X236" i="5"/>
  <c r="K368" i="3" s="1"/>
  <c r="W236" i="5"/>
  <c r="J368" i="3" s="1"/>
  <c r="V236" i="5"/>
  <c r="I368" i="3" s="1"/>
  <c r="U236" i="5"/>
  <c r="T236" i="5"/>
  <c r="G368" i="3" s="1"/>
  <c r="S236" i="5"/>
  <c r="F368" i="3" s="1"/>
  <c r="R236" i="5"/>
  <c r="E368" i="3" s="1"/>
  <c r="Q236" i="5"/>
  <c r="D368" i="3" s="1"/>
  <c r="P236" i="5"/>
  <c r="O236" i="5"/>
  <c r="B368" i="3" s="1"/>
  <c r="M181" i="3" s="1"/>
  <c r="Y233" i="5"/>
  <c r="L365" i="3" s="1"/>
  <c r="X233" i="5"/>
  <c r="K365" i="3" s="1"/>
  <c r="W233" i="5"/>
  <c r="J365" i="3" s="1"/>
  <c r="V233" i="5"/>
  <c r="I365" i="3" s="1"/>
  <c r="U233" i="5"/>
  <c r="H365" i="3" s="1"/>
  <c r="T233" i="5"/>
  <c r="G365" i="3" s="1"/>
  <c r="S233" i="5"/>
  <c r="F365" i="3" s="1"/>
  <c r="R233" i="5"/>
  <c r="E365" i="3" s="1"/>
  <c r="Q233" i="5"/>
  <c r="D365" i="3" s="1"/>
  <c r="P233" i="5"/>
  <c r="C365" i="3" s="1"/>
  <c r="O233" i="5"/>
  <c r="B365" i="3" s="1"/>
  <c r="M178" i="3" s="1"/>
  <c r="Y232" i="5"/>
  <c r="L364" i="3" s="1"/>
  <c r="X232" i="5"/>
  <c r="K364" i="3" s="1"/>
  <c r="W232" i="5"/>
  <c r="J364" i="3" s="1"/>
  <c r="V232" i="5"/>
  <c r="I364" i="3" s="1"/>
  <c r="U232" i="5"/>
  <c r="H364" i="3" s="1"/>
  <c r="T232" i="5"/>
  <c r="G364" i="3" s="1"/>
  <c r="S232" i="5"/>
  <c r="F364" i="3" s="1"/>
  <c r="R232" i="5"/>
  <c r="E364" i="3" s="1"/>
  <c r="Q232" i="5"/>
  <c r="P232" i="5"/>
  <c r="C364" i="3" s="1"/>
  <c r="O232" i="5"/>
  <c r="L241" i="5"/>
  <c r="L353" i="3" s="1"/>
  <c r="K241" i="5"/>
  <c r="K353" i="3" s="1"/>
  <c r="J241" i="5"/>
  <c r="J353" i="3" s="1"/>
  <c r="I241" i="5"/>
  <c r="I353" i="3" s="1"/>
  <c r="H241" i="5"/>
  <c r="H353" i="3" s="1"/>
  <c r="G241" i="5"/>
  <c r="G353" i="3" s="1"/>
  <c r="F241" i="5"/>
  <c r="F353" i="3" s="1"/>
  <c r="E241" i="5"/>
  <c r="D241" i="5"/>
  <c r="D353" i="3" s="1"/>
  <c r="C241" i="5"/>
  <c r="B241" i="5"/>
  <c r="B353" i="3" s="1"/>
  <c r="C186" i="3" s="1"/>
  <c r="L240" i="5"/>
  <c r="L352" i="3" s="1"/>
  <c r="K240" i="5"/>
  <c r="K352" i="3" s="1"/>
  <c r="J240" i="5"/>
  <c r="J352" i="3" s="1"/>
  <c r="I240" i="5"/>
  <c r="I352" i="3" s="1"/>
  <c r="H240" i="5"/>
  <c r="H352" i="3" s="1"/>
  <c r="G240" i="5"/>
  <c r="G352" i="3" s="1"/>
  <c r="F240" i="5"/>
  <c r="F352" i="3" s="1"/>
  <c r="E240" i="5"/>
  <c r="E352" i="3" s="1"/>
  <c r="D240" i="5"/>
  <c r="D352" i="3" s="1"/>
  <c r="C240" i="5"/>
  <c r="C352" i="3" s="1"/>
  <c r="B240" i="5"/>
  <c r="L239" i="5"/>
  <c r="L351" i="3" s="1"/>
  <c r="K239" i="5"/>
  <c r="K351" i="3" s="1"/>
  <c r="J239" i="5"/>
  <c r="J351" i="3" s="1"/>
  <c r="I239" i="5"/>
  <c r="I351" i="3" s="1"/>
  <c r="H239" i="5"/>
  <c r="H351" i="3" s="1"/>
  <c r="G239" i="5"/>
  <c r="F239" i="5"/>
  <c r="F351" i="3" s="1"/>
  <c r="E239" i="5"/>
  <c r="E351" i="3" s="1"/>
  <c r="D239" i="5"/>
  <c r="D351" i="3" s="1"/>
  <c r="C239" i="5"/>
  <c r="C351" i="3" s="1"/>
  <c r="B239" i="5"/>
  <c r="B351" i="3" s="1"/>
  <c r="C184" i="3" s="1"/>
  <c r="L237" i="5"/>
  <c r="L349" i="3" s="1"/>
  <c r="K237" i="5"/>
  <c r="K349" i="3" s="1"/>
  <c r="J237" i="5"/>
  <c r="J349" i="3" s="1"/>
  <c r="I237" i="5"/>
  <c r="I349" i="3" s="1"/>
  <c r="H237" i="5"/>
  <c r="H349" i="3" s="1"/>
  <c r="G237" i="5"/>
  <c r="G349" i="3" s="1"/>
  <c r="F237" i="5"/>
  <c r="F349" i="3" s="1"/>
  <c r="E237" i="5"/>
  <c r="D237" i="5"/>
  <c r="D349" i="3" s="1"/>
  <c r="C237" i="5"/>
  <c r="C349" i="3" s="1"/>
  <c r="B237" i="5"/>
  <c r="B349" i="3" s="1"/>
  <c r="C182" i="3" s="1"/>
  <c r="L236" i="5"/>
  <c r="L348" i="3" s="1"/>
  <c r="K236" i="5"/>
  <c r="K348" i="3" s="1"/>
  <c r="J236" i="5"/>
  <c r="J348" i="3" s="1"/>
  <c r="I236" i="5"/>
  <c r="I348" i="3" s="1"/>
  <c r="H236" i="5"/>
  <c r="H348" i="3" s="1"/>
  <c r="G236" i="5"/>
  <c r="G348" i="3" s="1"/>
  <c r="F236" i="5"/>
  <c r="F348" i="3" s="1"/>
  <c r="E236" i="5"/>
  <c r="E348" i="3" s="1"/>
  <c r="D236" i="5"/>
  <c r="D348" i="3" s="1"/>
  <c r="C236" i="5"/>
  <c r="B236" i="5"/>
  <c r="B348" i="3" s="1"/>
  <c r="C181" i="3" s="1"/>
  <c r="L233" i="5"/>
  <c r="L345" i="3" s="1"/>
  <c r="K233" i="5"/>
  <c r="K345" i="3" s="1"/>
  <c r="J233" i="5"/>
  <c r="J345" i="3" s="1"/>
  <c r="I233" i="5"/>
  <c r="I345" i="3" s="1"/>
  <c r="H233" i="5"/>
  <c r="H345" i="3" s="1"/>
  <c r="G233" i="5"/>
  <c r="G345" i="3" s="1"/>
  <c r="F233" i="5"/>
  <c r="F345" i="3" s="1"/>
  <c r="E233" i="5"/>
  <c r="E345" i="3" s="1"/>
  <c r="D233" i="5"/>
  <c r="C233" i="5"/>
  <c r="C345" i="3" s="1"/>
  <c r="B233" i="5"/>
  <c r="L232" i="5"/>
  <c r="L344" i="3" s="1"/>
  <c r="K232" i="5"/>
  <c r="K344" i="3" s="1"/>
  <c r="J232" i="5"/>
  <c r="J344" i="3" s="1"/>
  <c r="I232" i="5"/>
  <c r="I344" i="3" s="1"/>
  <c r="H232" i="5"/>
  <c r="H344" i="3" s="1"/>
  <c r="G232" i="5"/>
  <c r="G344" i="3" s="1"/>
  <c r="F232" i="5"/>
  <c r="F344" i="3" s="1"/>
  <c r="E232" i="5"/>
  <c r="E344" i="3" s="1"/>
  <c r="D232" i="5"/>
  <c r="D344" i="3" s="1"/>
  <c r="C232" i="5"/>
  <c r="C344" i="3" s="1"/>
  <c r="B232" i="5"/>
  <c r="B344" i="3" s="1"/>
  <c r="C177" i="3" s="1"/>
  <c r="Y222" i="5"/>
  <c r="L333" i="3" s="1"/>
  <c r="X222" i="5"/>
  <c r="K333" i="3" s="1"/>
  <c r="W222" i="5"/>
  <c r="J333" i="3" s="1"/>
  <c r="V222" i="5"/>
  <c r="I333" i="3" s="1"/>
  <c r="U222" i="5"/>
  <c r="H333" i="3" s="1"/>
  <c r="T222" i="5"/>
  <c r="G333" i="3" s="1"/>
  <c r="S222" i="5"/>
  <c r="F333" i="3" s="1"/>
  <c r="R222" i="5"/>
  <c r="E333" i="3" s="1"/>
  <c r="Q222" i="5"/>
  <c r="D333" i="3" s="1"/>
  <c r="P222" i="5"/>
  <c r="C333" i="3" s="1"/>
  <c r="O222" i="5"/>
  <c r="B333" i="3" s="1"/>
  <c r="M141" i="3" s="1"/>
  <c r="Y221" i="5"/>
  <c r="L332" i="3" s="1"/>
  <c r="X221" i="5"/>
  <c r="K332" i="3" s="1"/>
  <c r="W221" i="5"/>
  <c r="J332" i="3" s="1"/>
  <c r="V221" i="5"/>
  <c r="I332" i="3" s="1"/>
  <c r="U221" i="5"/>
  <c r="H332" i="3" s="1"/>
  <c r="T221" i="5"/>
  <c r="G332" i="3" s="1"/>
  <c r="S221" i="5"/>
  <c r="F332" i="3" s="1"/>
  <c r="R221" i="5"/>
  <c r="E332" i="3" s="1"/>
  <c r="Q221" i="5"/>
  <c r="P221" i="5"/>
  <c r="C332" i="3" s="1"/>
  <c r="O221" i="5"/>
  <c r="B332" i="3" s="1"/>
  <c r="M140" i="3" s="1"/>
  <c r="Y220" i="5"/>
  <c r="L331" i="3" s="1"/>
  <c r="X220" i="5"/>
  <c r="K331" i="3" s="1"/>
  <c r="W220" i="5"/>
  <c r="J331" i="3" s="1"/>
  <c r="V220" i="5"/>
  <c r="I331" i="3" s="1"/>
  <c r="U220" i="5"/>
  <c r="H331" i="3" s="1"/>
  <c r="T220" i="5"/>
  <c r="G331" i="3" s="1"/>
  <c r="S220" i="5"/>
  <c r="F331" i="3" s="1"/>
  <c r="R220" i="5"/>
  <c r="E331" i="3" s="1"/>
  <c r="Q220" i="5"/>
  <c r="D331" i="3" s="1"/>
  <c r="P220" i="5"/>
  <c r="C331" i="3" s="1"/>
  <c r="O220" i="5"/>
  <c r="B331" i="3" s="1"/>
  <c r="M139" i="3" s="1"/>
  <c r="Y218" i="5"/>
  <c r="L329" i="3" s="1"/>
  <c r="X218" i="5"/>
  <c r="K329" i="3" s="1"/>
  <c r="W218" i="5"/>
  <c r="J329" i="3" s="1"/>
  <c r="V218" i="5"/>
  <c r="I329" i="3" s="1"/>
  <c r="U218" i="5"/>
  <c r="H329" i="3" s="1"/>
  <c r="T218" i="5"/>
  <c r="G329" i="3" s="1"/>
  <c r="S218" i="5"/>
  <c r="F329" i="3" s="1"/>
  <c r="R218" i="5"/>
  <c r="E329" i="3" s="1"/>
  <c r="Q218" i="5"/>
  <c r="D329" i="3" s="1"/>
  <c r="P218" i="5"/>
  <c r="C329" i="3" s="1"/>
  <c r="O218" i="5"/>
  <c r="B329" i="3" s="1"/>
  <c r="M137" i="3" s="1"/>
  <c r="Y217" i="5"/>
  <c r="L328" i="3" s="1"/>
  <c r="X217" i="5"/>
  <c r="K328" i="3" s="1"/>
  <c r="W217" i="5"/>
  <c r="J328" i="3" s="1"/>
  <c r="V217" i="5"/>
  <c r="I328" i="3" s="1"/>
  <c r="U217" i="5"/>
  <c r="H328" i="3" s="1"/>
  <c r="T217" i="5"/>
  <c r="G328" i="3" s="1"/>
  <c r="S217" i="5"/>
  <c r="F328" i="3" s="1"/>
  <c r="R217" i="5"/>
  <c r="E328" i="3" s="1"/>
  <c r="Q217" i="5"/>
  <c r="D328" i="3" s="1"/>
  <c r="P217" i="5"/>
  <c r="C328" i="3" s="1"/>
  <c r="O217" i="5"/>
  <c r="B328" i="3" s="1"/>
  <c r="M136" i="3" s="1"/>
  <c r="Y214" i="5"/>
  <c r="L325" i="3" s="1"/>
  <c r="X214" i="5"/>
  <c r="K325" i="3" s="1"/>
  <c r="W214" i="5"/>
  <c r="J325" i="3" s="1"/>
  <c r="V214" i="5"/>
  <c r="I325" i="3" s="1"/>
  <c r="U214" i="5"/>
  <c r="H325" i="3" s="1"/>
  <c r="T214" i="5"/>
  <c r="G325" i="3" s="1"/>
  <c r="S214" i="5"/>
  <c r="F325" i="3" s="1"/>
  <c r="R214" i="5"/>
  <c r="E325" i="3" s="1"/>
  <c r="Q214" i="5"/>
  <c r="D325" i="3" s="1"/>
  <c r="P214" i="5"/>
  <c r="C325" i="3" s="1"/>
  <c r="O214" i="5"/>
  <c r="B325" i="3" s="1"/>
  <c r="M133" i="3" s="1"/>
  <c r="Y213" i="5"/>
  <c r="L324" i="3" s="1"/>
  <c r="X213" i="5"/>
  <c r="K324" i="3" s="1"/>
  <c r="W213" i="5"/>
  <c r="V213" i="5"/>
  <c r="I324" i="3" s="1"/>
  <c r="U213" i="5"/>
  <c r="H324" i="3" s="1"/>
  <c r="T213" i="5"/>
  <c r="G324" i="3" s="1"/>
  <c r="S213" i="5"/>
  <c r="F324" i="3" s="1"/>
  <c r="R213" i="5"/>
  <c r="E324" i="3" s="1"/>
  <c r="Q213" i="5"/>
  <c r="P213" i="5"/>
  <c r="C324" i="3" s="1"/>
  <c r="O213" i="5"/>
  <c r="B324" i="3" s="1"/>
  <c r="M132" i="3" s="1"/>
  <c r="L222" i="5"/>
  <c r="L313" i="3" s="1"/>
  <c r="K222" i="5"/>
  <c r="K313" i="3" s="1"/>
  <c r="J222" i="5"/>
  <c r="J313" i="3" s="1"/>
  <c r="I222" i="5"/>
  <c r="I313" i="3" s="1"/>
  <c r="H222" i="5"/>
  <c r="G222" i="5"/>
  <c r="G313" i="3" s="1"/>
  <c r="F222" i="5"/>
  <c r="F313" i="3" s="1"/>
  <c r="E222" i="5"/>
  <c r="E313" i="3" s="1"/>
  <c r="D222" i="5"/>
  <c r="D313" i="3" s="1"/>
  <c r="C222" i="5"/>
  <c r="B222" i="5"/>
  <c r="B313" i="3" s="1"/>
  <c r="C141" i="3" s="1"/>
  <c r="L221" i="5"/>
  <c r="L312" i="3" s="1"/>
  <c r="K221" i="5"/>
  <c r="K312" i="3" s="1"/>
  <c r="J221" i="5"/>
  <c r="J312" i="3" s="1"/>
  <c r="I221" i="5"/>
  <c r="I312" i="3" s="1"/>
  <c r="H221" i="5"/>
  <c r="H312" i="3" s="1"/>
  <c r="G221" i="5"/>
  <c r="G312" i="3" s="1"/>
  <c r="F221" i="5"/>
  <c r="F312" i="3" s="1"/>
  <c r="E221" i="5"/>
  <c r="E312" i="3" s="1"/>
  <c r="D221" i="5"/>
  <c r="D312" i="3" s="1"/>
  <c r="C221" i="5"/>
  <c r="C312" i="3" s="1"/>
  <c r="B221" i="5"/>
  <c r="B312" i="3" s="1"/>
  <c r="C140" i="3" s="1"/>
  <c r="L220" i="5"/>
  <c r="L311" i="3" s="1"/>
  <c r="K220" i="5"/>
  <c r="K311" i="3" s="1"/>
  <c r="J220" i="5"/>
  <c r="J311" i="3" s="1"/>
  <c r="I220" i="5"/>
  <c r="I311" i="3" s="1"/>
  <c r="H220" i="5"/>
  <c r="H311" i="3" s="1"/>
  <c r="G220" i="5"/>
  <c r="G311" i="3" s="1"/>
  <c r="F220" i="5"/>
  <c r="E220" i="5"/>
  <c r="E311" i="3" s="1"/>
  <c r="D220" i="5"/>
  <c r="D311" i="3" s="1"/>
  <c r="C220" i="5"/>
  <c r="B220" i="5"/>
  <c r="B311" i="3" s="1"/>
  <c r="C139" i="3" s="1"/>
  <c r="L218" i="5"/>
  <c r="L309" i="3" s="1"/>
  <c r="K218" i="5"/>
  <c r="K309" i="3" s="1"/>
  <c r="J218" i="5"/>
  <c r="J309" i="3" s="1"/>
  <c r="I218" i="5"/>
  <c r="I309" i="3" s="1"/>
  <c r="H218" i="5"/>
  <c r="H309" i="3" s="1"/>
  <c r="G218" i="5"/>
  <c r="G309" i="3" s="1"/>
  <c r="F218" i="5"/>
  <c r="F309" i="3" s="1"/>
  <c r="E218" i="5"/>
  <c r="E309" i="3" s="1"/>
  <c r="D218" i="5"/>
  <c r="D309" i="3" s="1"/>
  <c r="C218" i="5"/>
  <c r="C309" i="3" s="1"/>
  <c r="B218" i="5"/>
  <c r="B309" i="3" s="1"/>
  <c r="C137" i="3" s="1"/>
  <c r="L217" i="5"/>
  <c r="L308" i="3" s="1"/>
  <c r="K217" i="5"/>
  <c r="K308" i="3" s="1"/>
  <c r="J217" i="5"/>
  <c r="J308" i="3" s="1"/>
  <c r="I217" i="5"/>
  <c r="I308" i="3" s="1"/>
  <c r="H217" i="5"/>
  <c r="H308" i="3" s="1"/>
  <c r="G217" i="5"/>
  <c r="G308" i="3" s="1"/>
  <c r="F217" i="5"/>
  <c r="F308" i="3" s="1"/>
  <c r="E217" i="5"/>
  <c r="E308" i="3" s="1"/>
  <c r="D217" i="5"/>
  <c r="D308" i="3" s="1"/>
  <c r="C217" i="5"/>
  <c r="C308" i="3" s="1"/>
  <c r="B217" i="5"/>
  <c r="B308" i="3" s="1"/>
  <c r="C136" i="3" s="1"/>
  <c r="L214" i="5"/>
  <c r="L305" i="3" s="1"/>
  <c r="K214" i="5"/>
  <c r="K305" i="3" s="1"/>
  <c r="J214" i="5"/>
  <c r="J305" i="3" s="1"/>
  <c r="I214" i="5"/>
  <c r="I305" i="3" s="1"/>
  <c r="H214" i="5"/>
  <c r="H305" i="3" s="1"/>
  <c r="G214" i="5"/>
  <c r="F214" i="5"/>
  <c r="F305" i="3" s="1"/>
  <c r="E214" i="5"/>
  <c r="E305" i="3" s="1"/>
  <c r="D214" i="5"/>
  <c r="D305" i="3" s="1"/>
  <c r="C214" i="5"/>
  <c r="C305" i="3" s="1"/>
  <c r="B214" i="5"/>
  <c r="B305" i="3" s="1"/>
  <c r="C133" i="3" s="1"/>
  <c r="L213" i="5"/>
  <c r="L304" i="3" s="1"/>
  <c r="K213" i="5"/>
  <c r="K304" i="3" s="1"/>
  <c r="J213" i="5"/>
  <c r="J304" i="3" s="1"/>
  <c r="I213" i="5"/>
  <c r="I304" i="3" s="1"/>
  <c r="H213" i="5"/>
  <c r="H304" i="3" s="1"/>
  <c r="G213" i="5"/>
  <c r="G304" i="3" s="1"/>
  <c r="F213" i="5"/>
  <c r="F304" i="3" s="1"/>
  <c r="E213" i="5"/>
  <c r="E304" i="3" s="1"/>
  <c r="D213" i="5"/>
  <c r="D304" i="3" s="1"/>
  <c r="C213" i="5"/>
  <c r="C304" i="3" s="1"/>
  <c r="B213" i="5"/>
  <c r="Y203" i="5"/>
  <c r="L293" i="3" s="1"/>
  <c r="X203" i="5"/>
  <c r="K293" i="3" s="1"/>
  <c r="W203" i="5"/>
  <c r="J293" i="3" s="1"/>
  <c r="V203" i="5"/>
  <c r="I293" i="3" s="1"/>
  <c r="U203" i="5"/>
  <c r="H293" i="3" s="1"/>
  <c r="T203" i="5"/>
  <c r="G293" i="3" s="1"/>
  <c r="S203" i="5"/>
  <c r="F293" i="3" s="1"/>
  <c r="R203" i="5"/>
  <c r="E293" i="3" s="1"/>
  <c r="Q203" i="5"/>
  <c r="D293" i="3" s="1"/>
  <c r="P203" i="5"/>
  <c r="C293" i="3" s="1"/>
  <c r="O203" i="5"/>
  <c r="B293" i="3" s="1"/>
  <c r="M96" i="3" s="1"/>
  <c r="Y202" i="5"/>
  <c r="L292" i="3" s="1"/>
  <c r="X202" i="5"/>
  <c r="K292" i="3" s="1"/>
  <c r="W202" i="5"/>
  <c r="J292" i="3" s="1"/>
  <c r="V202" i="5"/>
  <c r="I292" i="3" s="1"/>
  <c r="U202" i="5"/>
  <c r="H292" i="3" s="1"/>
  <c r="T202" i="5"/>
  <c r="G292" i="3" s="1"/>
  <c r="S202" i="5"/>
  <c r="F292" i="3" s="1"/>
  <c r="R202" i="5"/>
  <c r="E292" i="3" s="1"/>
  <c r="Q202" i="5"/>
  <c r="D292" i="3" s="1"/>
  <c r="P202" i="5"/>
  <c r="O202" i="5"/>
  <c r="B292" i="3" s="1"/>
  <c r="M95" i="3" s="1"/>
  <c r="Y201" i="5"/>
  <c r="L291" i="3" s="1"/>
  <c r="X201" i="5"/>
  <c r="K291" i="3" s="1"/>
  <c r="W201" i="5"/>
  <c r="J291" i="3" s="1"/>
  <c r="V201" i="5"/>
  <c r="I291" i="3" s="1"/>
  <c r="U201" i="5"/>
  <c r="H291" i="3" s="1"/>
  <c r="T201" i="5"/>
  <c r="G291" i="3" s="1"/>
  <c r="S201" i="5"/>
  <c r="F291" i="3" s="1"/>
  <c r="R201" i="5"/>
  <c r="E291" i="3" s="1"/>
  <c r="Q201" i="5"/>
  <c r="P201" i="5"/>
  <c r="C291" i="3" s="1"/>
  <c r="O201" i="5"/>
  <c r="B291" i="3" s="1"/>
  <c r="M94" i="3" s="1"/>
  <c r="Y199" i="5"/>
  <c r="L289" i="3" s="1"/>
  <c r="X199" i="5"/>
  <c r="K289" i="3" s="1"/>
  <c r="W199" i="5"/>
  <c r="J289" i="3" s="1"/>
  <c r="V199" i="5"/>
  <c r="I289" i="3" s="1"/>
  <c r="U199" i="5"/>
  <c r="H289" i="3" s="1"/>
  <c r="T199" i="5"/>
  <c r="G289" i="3" s="1"/>
  <c r="S199" i="5"/>
  <c r="F289" i="3" s="1"/>
  <c r="R199" i="5"/>
  <c r="E289" i="3" s="1"/>
  <c r="Q199" i="5"/>
  <c r="D289" i="3" s="1"/>
  <c r="P199" i="5"/>
  <c r="C289" i="3" s="1"/>
  <c r="O199" i="5"/>
  <c r="B289" i="3" s="1"/>
  <c r="M92" i="3" s="1"/>
  <c r="Y198" i="5"/>
  <c r="L288" i="3" s="1"/>
  <c r="X198" i="5"/>
  <c r="K288" i="3" s="1"/>
  <c r="W198" i="5"/>
  <c r="J288" i="3" s="1"/>
  <c r="V198" i="5"/>
  <c r="I288" i="3" s="1"/>
  <c r="U198" i="5"/>
  <c r="H288" i="3" s="1"/>
  <c r="T198" i="5"/>
  <c r="G288" i="3" s="1"/>
  <c r="S198" i="5"/>
  <c r="F288" i="3" s="1"/>
  <c r="R198" i="5"/>
  <c r="E288" i="3" s="1"/>
  <c r="Q198" i="5"/>
  <c r="D288" i="3" s="1"/>
  <c r="P198" i="5"/>
  <c r="C288" i="3" s="1"/>
  <c r="O198" i="5"/>
  <c r="B288" i="3" s="1"/>
  <c r="M91" i="3" s="1"/>
  <c r="Y195" i="5"/>
  <c r="L285" i="3" s="1"/>
  <c r="X195" i="5"/>
  <c r="K285" i="3" s="1"/>
  <c r="W195" i="5"/>
  <c r="J285" i="3" s="1"/>
  <c r="V195" i="5"/>
  <c r="I285" i="3" s="1"/>
  <c r="U195" i="5"/>
  <c r="H285" i="3" s="1"/>
  <c r="T195" i="5"/>
  <c r="G285" i="3" s="1"/>
  <c r="S195" i="5"/>
  <c r="F285" i="3" s="1"/>
  <c r="R195" i="5"/>
  <c r="E285" i="3" s="1"/>
  <c r="Q195" i="5"/>
  <c r="P195" i="5"/>
  <c r="C285" i="3" s="1"/>
  <c r="O195" i="5"/>
  <c r="Y194" i="5"/>
  <c r="L284" i="3" s="1"/>
  <c r="X194" i="5"/>
  <c r="K284" i="3" s="1"/>
  <c r="W194" i="5"/>
  <c r="J284" i="3" s="1"/>
  <c r="V194" i="5"/>
  <c r="I284" i="3" s="1"/>
  <c r="U194" i="5"/>
  <c r="H284" i="3" s="1"/>
  <c r="T194" i="5"/>
  <c r="G284" i="3" s="1"/>
  <c r="S194" i="5"/>
  <c r="F284" i="3" s="1"/>
  <c r="R194" i="5"/>
  <c r="E284" i="3" s="1"/>
  <c r="Q194" i="5"/>
  <c r="D284" i="3" s="1"/>
  <c r="P194" i="5"/>
  <c r="C284" i="3" s="1"/>
  <c r="O194" i="5"/>
  <c r="B284" i="3" s="1"/>
  <c r="M87" i="3" s="1"/>
  <c r="L203" i="5"/>
  <c r="L273" i="3" s="1"/>
  <c r="K203" i="5"/>
  <c r="K273" i="3" s="1"/>
  <c r="J203" i="5"/>
  <c r="J273" i="3" s="1"/>
  <c r="I203" i="5"/>
  <c r="I273" i="3" s="1"/>
  <c r="H203" i="5"/>
  <c r="H273" i="3" s="1"/>
  <c r="G203" i="5"/>
  <c r="G273" i="3" s="1"/>
  <c r="F203" i="5"/>
  <c r="F273" i="3" s="1"/>
  <c r="E203" i="5"/>
  <c r="E273" i="3" s="1"/>
  <c r="D203" i="5"/>
  <c r="D273" i="3" s="1"/>
  <c r="C203" i="5"/>
  <c r="B203" i="5"/>
  <c r="B273" i="3" s="1"/>
  <c r="C96" i="3" s="1"/>
  <c r="L202" i="5"/>
  <c r="L272" i="3" s="1"/>
  <c r="K202" i="5"/>
  <c r="K272" i="3" s="1"/>
  <c r="J202" i="5"/>
  <c r="J272" i="3" s="1"/>
  <c r="I202" i="5"/>
  <c r="I272" i="3" s="1"/>
  <c r="H202" i="5"/>
  <c r="H272" i="3" s="1"/>
  <c r="G202" i="5"/>
  <c r="G272" i="3" s="1"/>
  <c r="F202" i="5"/>
  <c r="F272" i="3" s="1"/>
  <c r="E202" i="5"/>
  <c r="E272" i="3" s="1"/>
  <c r="D202" i="5"/>
  <c r="D272" i="3" s="1"/>
  <c r="C202" i="5"/>
  <c r="C272" i="3" s="1"/>
  <c r="B202" i="5"/>
  <c r="B272" i="3" s="1"/>
  <c r="C95" i="3" s="1"/>
  <c r="L201" i="5"/>
  <c r="L271" i="3" s="1"/>
  <c r="K201" i="5"/>
  <c r="K271" i="3" s="1"/>
  <c r="J201" i="5"/>
  <c r="J271" i="3" s="1"/>
  <c r="I201" i="5"/>
  <c r="I271" i="3" s="1"/>
  <c r="H201" i="5"/>
  <c r="H271" i="3" s="1"/>
  <c r="G201" i="5"/>
  <c r="G271" i="3" s="1"/>
  <c r="F201" i="5"/>
  <c r="F271" i="3" s="1"/>
  <c r="E201" i="5"/>
  <c r="E271" i="3" s="1"/>
  <c r="D201" i="5"/>
  <c r="D271" i="3" s="1"/>
  <c r="C201" i="5"/>
  <c r="B201" i="5"/>
  <c r="B271" i="3" s="1"/>
  <c r="C94" i="3" s="1"/>
  <c r="L199" i="5"/>
  <c r="L269" i="3" s="1"/>
  <c r="K199" i="5"/>
  <c r="K269" i="3" s="1"/>
  <c r="J199" i="5"/>
  <c r="J269" i="3" s="1"/>
  <c r="I199" i="5"/>
  <c r="I269" i="3" s="1"/>
  <c r="H199" i="5"/>
  <c r="H269" i="3" s="1"/>
  <c r="G199" i="5"/>
  <c r="G269" i="3" s="1"/>
  <c r="F199" i="5"/>
  <c r="F269" i="3" s="1"/>
  <c r="E199" i="5"/>
  <c r="E269" i="3" s="1"/>
  <c r="D199" i="5"/>
  <c r="D269" i="3" s="1"/>
  <c r="C199" i="5"/>
  <c r="C269" i="3" s="1"/>
  <c r="B199" i="5"/>
  <c r="L198" i="5"/>
  <c r="L268" i="3" s="1"/>
  <c r="K198" i="5"/>
  <c r="K268" i="3" s="1"/>
  <c r="J198" i="5"/>
  <c r="J268" i="3" s="1"/>
  <c r="I198" i="5"/>
  <c r="I268" i="3" s="1"/>
  <c r="H198" i="5"/>
  <c r="H268" i="3" s="1"/>
  <c r="G198" i="5"/>
  <c r="G268" i="3" s="1"/>
  <c r="F198" i="5"/>
  <c r="F268" i="3" s="1"/>
  <c r="E198" i="5"/>
  <c r="E268" i="3" s="1"/>
  <c r="D198" i="5"/>
  <c r="D268" i="3" s="1"/>
  <c r="C198" i="5"/>
  <c r="C268" i="3" s="1"/>
  <c r="B198" i="5"/>
  <c r="B268" i="3" s="1"/>
  <c r="C91" i="3" s="1"/>
  <c r="L195" i="5"/>
  <c r="L265" i="3" s="1"/>
  <c r="K195" i="5"/>
  <c r="K265" i="3" s="1"/>
  <c r="J195" i="5"/>
  <c r="J265" i="3" s="1"/>
  <c r="I195" i="5"/>
  <c r="I265" i="3" s="1"/>
  <c r="H195" i="5"/>
  <c r="H265" i="3" s="1"/>
  <c r="G195" i="5"/>
  <c r="G265" i="3" s="1"/>
  <c r="F195" i="5"/>
  <c r="F265" i="3" s="1"/>
  <c r="E195" i="5"/>
  <c r="E265" i="3" s="1"/>
  <c r="D195" i="5"/>
  <c r="D265" i="3" s="1"/>
  <c r="C195" i="5"/>
  <c r="C265" i="3" s="1"/>
  <c r="B195" i="5"/>
  <c r="B265" i="3" s="1"/>
  <c r="C88" i="3" s="1"/>
  <c r="L194" i="5"/>
  <c r="L264" i="3" s="1"/>
  <c r="K194" i="5"/>
  <c r="K264" i="3" s="1"/>
  <c r="J194" i="5"/>
  <c r="J264" i="3" s="1"/>
  <c r="I194" i="5"/>
  <c r="I264" i="3" s="1"/>
  <c r="H194" i="5"/>
  <c r="H264" i="3" s="1"/>
  <c r="G194" i="5"/>
  <c r="G264" i="3" s="1"/>
  <c r="F194" i="5"/>
  <c r="F264" i="3" s="1"/>
  <c r="E194" i="5"/>
  <c r="E264" i="3" s="1"/>
  <c r="D194" i="5"/>
  <c r="D264" i="3" s="1"/>
  <c r="C194" i="5"/>
  <c r="C264" i="3" s="1"/>
  <c r="B194" i="5"/>
  <c r="M50" i="3"/>
  <c r="M49" i="3"/>
  <c r="M47" i="3"/>
  <c r="M46" i="3"/>
  <c r="M43" i="3"/>
  <c r="M42" i="3"/>
  <c r="C51" i="3"/>
  <c r="C50" i="3"/>
  <c r="C47" i="3"/>
  <c r="C43" i="3"/>
  <c r="C42" i="3"/>
  <c r="C46" i="3"/>
  <c r="D253" i="3"/>
  <c r="D252" i="3"/>
  <c r="D249" i="3"/>
  <c r="D248" i="3"/>
  <c r="D245" i="3"/>
  <c r="D244" i="3"/>
  <c r="D233" i="3"/>
  <c r="F232" i="3"/>
  <c r="D232" i="3"/>
  <c r="D229" i="3"/>
  <c r="Y184" i="5"/>
  <c r="L253" i="3" s="1"/>
  <c r="X184" i="5"/>
  <c r="K253" i="3" s="1"/>
  <c r="W184" i="5"/>
  <c r="J253" i="3" s="1"/>
  <c r="V184" i="5"/>
  <c r="I253" i="3" s="1"/>
  <c r="U184" i="5"/>
  <c r="H253" i="3" s="1"/>
  <c r="T184" i="5"/>
  <c r="G253" i="3" s="1"/>
  <c r="S184" i="5"/>
  <c r="F253" i="3" s="1"/>
  <c r="R184" i="5"/>
  <c r="E253" i="3" s="1"/>
  <c r="Y183" i="5"/>
  <c r="L252" i="3" s="1"/>
  <c r="X183" i="5"/>
  <c r="K252" i="3" s="1"/>
  <c r="W183" i="5"/>
  <c r="J252" i="3" s="1"/>
  <c r="V183" i="5"/>
  <c r="I252" i="3" s="1"/>
  <c r="U183" i="5"/>
  <c r="H252" i="3" s="1"/>
  <c r="T183" i="5"/>
  <c r="G252" i="3" s="1"/>
  <c r="S183" i="5"/>
  <c r="F252" i="3" s="1"/>
  <c r="R183" i="5"/>
  <c r="E252" i="3" s="1"/>
  <c r="H233" i="3"/>
  <c r="L232" i="3"/>
  <c r="E232" i="3"/>
  <c r="Y180" i="5"/>
  <c r="L249" i="3" s="1"/>
  <c r="X180" i="5"/>
  <c r="K249" i="3" s="1"/>
  <c r="W180" i="5"/>
  <c r="J249" i="3" s="1"/>
  <c r="V180" i="5"/>
  <c r="I249" i="3" s="1"/>
  <c r="U180" i="5"/>
  <c r="H249" i="3" s="1"/>
  <c r="T180" i="5"/>
  <c r="G249" i="3" s="1"/>
  <c r="S180" i="5"/>
  <c r="F249" i="3" s="1"/>
  <c r="R180" i="5"/>
  <c r="E249" i="3" s="1"/>
  <c r="Y179" i="5"/>
  <c r="L248" i="3" s="1"/>
  <c r="X179" i="5"/>
  <c r="K248" i="3" s="1"/>
  <c r="W179" i="5"/>
  <c r="J248" i="3" s="1"/>
  <c r="V179" i="5"/>
  <c r="I248" i="3" s="1"/>
  <c r="U179" i="5"/>
  <c r="H248" i="3" s="1"/>
  <c r="T179" i="5"/>
  <c r="G248" i="3" s="1"/>
  <c r="S179" i="5"/>
  <c r="F248" i="3" s="1"/>
  <c r="R179" i="5"/>
  <c r="E248" i="3" s="1"/>
  <c r="Y176" i="5"/>
  <c r="L245" i="3" s="1"/>
  <c r="X176" i="5"/>
  <c r="K245" i="3" s="1"/>
  <c r="W176" i="5"/>
  <c r="J245" i="3" s="1"/>
  <c r="V176" i="5"/>
  <c r="I245" i="3" s="1"/>
  <c r="U176" i="5"/>
  <c r="H245" i="3" s="1"/>
  <c r="T176" i="5"/>
  <c r="G245" i="3" s="1"/>
  <c r="S176" i="5"/>
  <c r="F245" i="3" s="1"/>
  <c r="R176" i="5"/>
  <c r="E245" i="3" s="1"/>
  <c r="Y175" i="5"/>
  <c r="L244" i="3" s="1"/>
  <c r="X175" i="5"/>
  <c r="K244" i="3" s="1"/>
  <c r="W175" i="5"/>
  <c r="J244" i="3" s="1"/>
  <c r="V175" i="5"/>
  <c r="I244" i="3" s="1"/>
  <c r="U175" i="5"/>
  <c r="H244" i="3" s="1"/>
  <c r="T175" i="5"/>
  <c r="G244" i="3" s="1"/>
  <c r="S175" i="5"/>
  <c r="F244" i="3" s="1"/>
  <c r="R175" i="5"/>
  <c r="E244" i="3" s="1"/>
  <c r="J229" i="3"/>
  <c r="I229" i="3"/>
  <c r="G229" i="3"/>
  <c r="I228" i="3"/>
  <c r="L225" i="3"/>
  <c r="J225" i="3"/>
  <c r="E225" i="3"/>
  <c r="L224" i="3"/>
  <c r="G224" i="3"/>
  <c r="B181" i="5"/>
  <c r="C181" i="5"/>
  <c r="O181" i="5"/>
  <c r="P181" i="5"/>
  <c r="Q181" i="5"/>
  <c r="R181" i="5"/>
  <c r="S181" i="5"/>
  <c r="T181" i="5"/>
  <c r="U181" i="5"/>
  <c r="V181" i="5"/>
  <c r="W181" i="5"/>
  <c r="X181" i="5"/>
  <c r="Y181" i="5"/>
  <c r="U173" i="5" l="1"/>
  <c r="U174" i="5"/>
  <c r="U177" i="5"/>
  <c r="U178" i="5"/>
  <c r="U182" i="5"/>
  <c r="U192" i="5"/>
  <c r="U193" i="5"/>
  <c r="H283" i="3" s="1"/>
  <c r="U196" i="5"/>
  <c r="H286" i="3" s="1"/>
  <c r="U197" i="5"/>
  <c r="H287" i="3" s="1"/>
  <c r="U200" i="5"/>
  <c r="H290" i="3" s="1"/>
  <c r="U211" i="5"/>
  <c r="U212" i="5"/>
  <c r="H323" i="3" s="1"/>
  <c r="U215" i="5"/>
  <c r="H326" i="3" s="1"/>
  <c r="U216" i="5"/>
  <c r="H327" i="3" s="1"/>
  <c r="U219" i="5"/>
  <c r="H330" i="3" s="1"/>
  <c r="U230" i="5"/>
  <c r="U231" i="5"/>
  <c r="H363" i="3" s="1"/>
  <c r="U234" i="5"/>
  <c r="H366" i="3" s="1"/>
  <c r="U235" i="5"/>
  <c r="H367" i="3" s="1"/>
  <c r="U238" i="5"/>
  <c r="H370" i="3" s="1"/>
  <c r="B184" i="5" l="1"/>
  <c r="C184" i="5"/>
  <c r="D238" i="5" l="1"/>
  <c r="D350" i="3" s="1"/>
  <c r="C238" i="5"/>
  <c r="C350" i="3" s="1"/>
  <c r="B238" i="5"/>
  <c r="B350" i="3" s="1"/>
  <c r="C183" i="3" s="1"/>
  <c r="D235" i="5"/>
  <c r="D347" i="3" s="1"/>
  <c r="C235" i="5"/>
  <c r="C347" i="3" s="1"/>
  <c r="B235" i="5"/>
  <c r="B347" i="3" s="1"/>
  <c r="C180" i="3" s="1"/>
  <c r="D234" i="5"/>
  <c r="D346" i="3" s="1"/>
  <c r="C234" i="5"/>
  <c r="C346" i="3" s="1"/>
  <c r="B234" i="5"/>
  <c r="B346" i="3" s="1"/>
  <c r="C179" i="3" s="1"/>
  <c r="D231" i="5"/>
  <c r="D343" i="3" s="1"/>
  <c r="C231" i="5"/>
  <c r="C343" i="3" s="1"/>
  <c r="B231" i="5"/>
  <c r="B343" i="3" s="1"/>
  <c r="C176" i="3" s="1"/>
  <c r="D219" i="5"/>
  <c r="D310" i="3" s="1"/>
  <c r="C219" i="5"/>
  <c r="C310" i="3" s="1"/>
  <c r="B219" i="5"/>
  <c r="B310" i="3" s="1"/>
  <c r="C138" i="3" s="1"/>
  <c r="D216" i="5"/>
  <c r="D307" i="3" s="1"/>
  <c r="C216" i="5"/>
  <c r="C307" i="3" s="1"/>
  <c r="B216" i="5"/>
  <c r="B307" i="3" s="1"/>
  <c r="C135" i="3" s="1"/>
  <c r="D215" i="5"/>
  <c r="D306" i="3" s="1"/>
  <c r="C215" i="5"/>
  <c r="C306" i="3" s="1"/>
  <c r="B215" i="5"/>
  <c r="B306" i="3" s="1"/>
  <c r="C134" i="3" s="1"/>
  <c r="D212" i="5"/>
  <c r="D303" i="3" s="1"/>
  <c r="C212" i="5"/>
  <c r="C303" i="3" s="1"/>
  <c r="B212" i="5"/>
  <c r="B303" i="3" s="1"/>
  <c r="C131" i="3" s="1"/>
  <c r="Q227" i="5" l="1"/>
  <c r="Q226" i="5"/>
  <c r="D227" i="5"/>
  <c r="D226" i="5"/>
  <c r="Q208" i="5"/>
  <c r="Q207" i="5"/>
  <c r="D208" i="5"/>
  <c r="D207" i="5"/>
  <c r="Q189" i="5"/>
  <c r="Q188" i="5"/>
  <c r="D189" i="5"/>
  <c r="D188" i="5"/>
  <c r="Q170" i="5"/>
  <c r="Q169" i="5"/>
  <c r="D170" i="5"/>
  <c r="D219" i="3" s="1"/>
  <c r="E15" i="3" s="1"/>
  <c r="D169" i="5"/>
  <c r="D218" i="3" s="1"/>
  <c r="E14" i="3" s="1"/>
  <c r="Y238" i="5"/>
  <c r="L370" i="3" s="1"/>
  <c r="X238" i="5"/>
  <c r="K370" i="3" s="1"/>
  <c r="W238" i="5"/>
  <c r="J370" i="3" s="1"/>
  <c r="V238" i="5"/>
  <c r="I370" i="3" s="1"/>
  <c r="T238" i="5"/>
  <c r="G370" i="3" s="1"/>
  <c r="S238" i="5"/>
  <c r="F370" i="3" s="1"/>
  <c r="R238" i="5"/>
  <c r="E370" i="3" s="1"/>
  <c r="Y235" i="5"/>
  <c r="L367" i="3" s="1"/>
  <c r="X235" i="5"/>
  <c r="K367" i="3" s="1"/>
  <c r="W235" i="5"/>
  <c r="J367" i="3" s="1"/>
  <c r="V235" i="5"/>
  <c r="I367" i="3" s="1"/>
  <c r="T235" i="5"/>
  <c r="G367" i="3" s="1"/>
  <c r="S235" i="5"/>
  <c r="F367" i="3" s="1"/>
  <c r="R235" i="5"/>
  <c r="E367" i="3" s="1"/>
  <c r="Y234" i="5"/>
  <c r="L366" i="3" s="1"/>
  <c r="X234" i="5"/>
  <c r="K366" i="3" s="1"/>
  <c r="W234" i="5"/>
  <c r="J366" i="3" s="1"/>
  <c r="V234" i="5"/>
  <c r="I366" i="3" s="1"/>
  <c r="T234" i="5"/>
  <c r="G366" i="3" s="1"/>
  <c r="S234" i="5"/>
  <c r="F366" i="3" s="1"/>
  <c r="R234" i="5"/>
  <c r="E366" i="3" s="1"/>
  <c r="Y231" i="5"/>
  <c r="L363" i="3" s="1"/>
  <c r="X231" i="5"/>
  <c r="K363" i="3" s="1"/>
  <c r="W231" i="5"/>
  <c r="J363" i="3" s="1"/>
  <c r="V231" i="5"/>
  <c r="I363" i="3" s="1"/>
  <c r="T231" i="5"/>
  <c r="G363" i="3" s="1"/>
  <c r="S231" i="5"/>
  <c r="F363" i="3" s="1"/>
  <c r="R231" i="5"/>
  <c r="E363" i="3" s="1"/>
  <c r="Y230" i="5"/>
  <c r="X230" i="5"/>
  <c r="W230" i="5"/>
  <c r="V230" i="5"/>
  <c r="T230" i="5"/>
  <c r="S230" i="5"/>
  <c r="R230" i="5"/>
  <c r="Q238" i="5"/>
  <c r="D370" i="3" s="1"/>
  <c r="P238" i="5"/>
  <c r="C370" i="3" s="1"/>
  <c r="O238" i="5"/>
  <c r="B370" i="3" s="1"/>
  <c r="M183" i="3" s="1"/>
  <c r="Q235" i="5"/>
  <c r="D367" i="3" s="1"/>
  <c r="P235" i="5"/>
  <c r="C367" i="3" s="1"/>
  <c r="O235" i="5"/>
  <c r="B367" i="3" s="1"/>
  <c r="M180" i="3" s="1"/>
  <c r="Q234" i="5"/>
  <c r="D366" i="3" s="1"/>
  <c r="P234" i="5"/>
  <c r="C366" i="3" s="1"/>
  <c r="O234" i="5"/>
  <c r="B366" i="3" s="1"/>
  <c r="M179" i="3" s="1"/>
  <c r="Q231" i="5"/>
  <c r="D363" i="3" s="1"/>
  <c r="P231" i="5"/>
  <c r="C363" i="3" s="1"/>
  <c r="O231" i="5"/>
  <c r="B363" i="3" s="1"/>
  <c r="M176" i="3" s="1"/>
  <c r="Q230" i="5"/>
  <c r="P230" i="5"/>
  <c r="O230" i="5"/>
  <c r="L238" i="5"/>
  <c r="L350" i="3" s="1"/>
  <c r="K238" i="5"/>
  <c r="K350" i="3" s="1"/>
  <c r="J238" i="5"/>
  <c r="J350" i="3" s="1"/>
  <c r="I238" i="5"/>
  <c r="I350" i="3" s="1"/>
  <c r="H238" i="5"/>
  <c r="H350" i="3" s="1"/>
  <c r="G238" i="5"/>
  <c r="G350" i="3" s="1"/>
  <c r="F238" i="5"/>
  <c r="F350" i="3" s="1"/>
  <c r="E238" i="5"/>
  <c r="E350" i="3" s="1"/>
  <c r="L235" i="5"/>
  <c r="L347" i="3" s="1"/>
  <c r="K235" i="5"/>
  <c r="K347" i="3" s="1"/>
  <c r="J235" i="5"/>
  <c r="J347" i="3" s="1"/>
  <c r="I235" i="5"/>
  <c r="I347" i="3" s="1"/>
  <c r="H235" i="5"/>
  <c r="H347" i="3" s="1"/>
  <c r="G235" i="5"/>
  <c r="G347" i="3" s="1"/>
  <c r="F235" i="5"/>
  <c r="F347" i="3" s="1"/>
  <c r="E235" i="5"/>
  <c r="E347" i="3" s="1"/>
  <c r="L234" i="5"/>
  <c r="L346" i="3" s="1"/>
  <c r="K234" i="5"/>
  <c r="K346" i="3" s="1"/>
  <c r="J234" i="5"/>
  <c r="J346" i="3" s="1"/>
  <c r="I234" i="5"/>
  <c r="I346" i="3" s="1"/>
  <c r="H234" i="5"/>
  <c r="H346" i="3" s="1"/>
  <c r="G234" i="5"/>
  <c r="G346" i="3" s="1"/>
  <c r="F234" i="5"/>
  <c r="F346" i="3" s="1"/>
  <c r="E234" i="5"/>
  <c r="E346" i="3" s="1"/>
  <c r="L231" i="5"/>
  <c r="L343" i="3" s="1"/>
  <c r="K231" i="5"/>
  <c r="K343" i="3" s="1"/>
  <c r="J231" i="5"/>
  <c r="J343" i="3" s="1"/>
  <c r="I231" i="5"/>
  <c r="I343" i="3" s="1"/>
  <c r="H231" i="5"/>
  <c r="H343" i="3" s="1"/>
  <c r="G231" i="5"/>
  <c r="G343" i="3" s="1"/>
  <c r="F231" i="5"/>
  <c r="F343" i="3" s="1"/>
  <c r="E231" i="5"/>
  <c r="E343" i="3" s="1"/>
  <c r="L230" i="5"/>
  <c r="K230" i="5"/>
  <c r="J230" i="5"/>
  <c r="I230" i="5"/>
  <c r="H230" i="5"/>
  <c r="G230" i="5"/>
  <c r="F230" i="5"/>
  <c r="E230" i="5"/>
  <c r="D230" i="5"/>
  <c r="C230" i="5"/>
  <c r="B230" i="5"/>
  <c r="Y219" i="5"/>
  <c r="L330" i="3" s="1"/>
  <c r="X219" i="5"/>
  <c r="K330" i="3" s="1"/>
  <c r="W219" i="5"/>
  <c r="J330" i="3" s="1"/>
  <c r="V219" i="5"/>
  <c r="I330" i="3" s="1"/>
  <c r="T219" i="5"/>
  <c r="G330" i="3" s="1"/>
  <c r="S219" i="5"/>
  <c r="F330" i="3" s="1"/>
  <c r="R219" i="5"/>
  <c r="E330" i="3" s="1"/>
  <c r="Y216" i="5"/>
  <c r="L327" i="3" s="1"/>
  <c r="X216" i="5"/>
  <c r="K327" i="3" s="1"/>
  <c r="W216" i="5"/>
  <c r="J327" i="3" s="1"/>
  <c r="V216" i="5"/>
  <c r="I327" i="3" s="1"/>
  <c r="T216" i="5"/>
  <c r="G327" i="3" s="1"/>
  <c r="S216" i="5"/>
  <c r="F327" i="3" s="1"/>
  <c r="R216" i="5"/>
  <c r="E327" i="3" s="1"/>
  <c r="Y215" i="5"/>
  <c r="L326" i="3" s="1"/>
  <c r="X215" i="5"/>
  <c r="K326" i="3" s="1"/>
  <c r="W215" i="5"/>
  <c r="J326" i="3" s="1"/>
  <c r="V215" i="5"/>
  <c r="I326" i="3" s="1"/>
  <c r="T215" i="5"/>
  <c r="G326" i="3" s="1"/>
  <c r="S215" i="5"/>
  <c r="F326" i="3" s="1"/>
  <c r="R215" i="5"/>
  <c r="E326" i="3" s="1"/>
  <c r="Y212" i="5"/>
  <c r="L323" i="3" s="1"/>
  <c r="X212" i="5"/>
  <c r="K323" i="3" s="1"/>
  <c r="W212" i="5"/>
  <c r="J323" i="3" s="1"/>
  <c r="V212" i="5"/>
  <c r="I323" i="3" s="1"/>
  <c r="T212" i="5"/>
  <c r="G323" i="3" s="1"/>
  <c r="S212" i="5"/>
  <c r="F323" i="3" s="1"/>
  <c r="R212" i="5"/>
  <c r="E323" i="3" s="1"/>
  <c r="Y211" i="5"/>
  <c r="X211" i="5"/>
  <c r="W211" i="5"/>
  <c r="V211" i="5"/>
  <c r="T211" i="5"/>
  <c r="S211" i="5"/>
  <c r="R211" i="5"/>
  <c r="Q219" i="5"/>
  <c r="D330" i="3" s="1"/>
  <c r="P219" i="5"/>
  <c r="C330" i="3" s="1"/>
  <c r="O219" i="5"/>
  <c r="B330" i="3" s="1"/>
  <c r="M138" i="3" s="1"/>
  <c r="Q216" i="5"/>
  <c r="D327" i="3" s="1"/>
  <c r="P216" i="5"/>
  <c r="C327" i="3" s="1"/>
  <c r="O216" i="5"/>
  <c r="B327" i="3" s="1"/>
  <c r="M135" i="3" s="1"/>
  <c r="Q215" i="5"/>
  <c r="D326" i="3" s="1"/>
  <c r="P215" i="5"/>
  <c r="C326" i="3" s="1"/>
  <c r="O215" i="5"/>
  <c r="B326" i="3" s="1"/>
  <c r="M134" i="3" s="1"/>
  <c r="Q212" i="5"/>
  <c r="D323" i="3" s="1"/>
  <c r="P212" i="5"/>
  <c r="C323" i="3" s="1"/>
  <c r="O212" i="5"/>
  <c r="B323" i="3" s="1"/>
  <c r="M131" i="3" s="1"/>
  <c r="Q211" i="5"/>
  <c r="P211" i="5"/>
  <c r="O211" i="5"/>
  <c r="L219" i="5"/>
  <c r="L310" i="3" s="1"/>
  <c r="K219" i="5"/>
  <c r="K310" i="3" s="1"/>
  <c r="J219" i="5"/>
  <c r="J310" i="3" s="1"/>
  <c r="I219" i="5"/>
  <c r="I310" i="3" s="1"/>
  <c r="H219" i="5"/>
  <c r="H310" i="3" s="1"/>
  <c r="G219" i="5"/>
  <c r="G310" i="3" s="1"/>
  <c r="F219" i="5"/>
  <c r="F310" i="3" s="1"/>
  <c r="E219" i="5"/>
  <c r="E310" i="3" s="1"/>
  <c r="L216" i="5"/>
  <c r="L307" i="3" s="1"/>
  <c r="K216" i="5"/>
  <c r="K307" i="3" s="1"/>
  <c r="J216" i="5"/>
  <c r="J307" i="3" s="1"/>
  <c r="I216" i="5"/>
  <c r="I307" i="3" s="1"/>
  <c r="H216" i="5"/>
  <c r="H307" i="3" s="1"/>
  <c r="G216" i="5"/>
  <c r="G307" i="3" s="1"/>
  <c r="F216" i="5"/>
  <c r="F307" i="3" s="1"/>
  <c r="E216" i="5"/>
  <c r="E307" i="3" s="1"/>
  <c r="L215" i="5"/>
  <c r="L306" i="3" s="1"/>
  <c r="K215" i="5"/>
  <c r="K306" i="3" s="1"/>
  <c r="J215" i="5"/>
  <c r="J306" i="3" s="1"/>
  <c r="I215" i="5"/>
  <c r="I306" i="3" s="1"/>
  <c r="H215" i="5"/>
  <c r="H306" i="3" s="1"/>
  <c r="G215" i="5"/>
  <c r="G306" i="3" s="1"/>
  <c r="F215" i="5"/>
  <c r="F306" i="3" s="1"/>
  <c r="E215" i="5"/>
  <c r="E306" i="3" s="1"/>
  <c r="L212" i="5"/>
  <c r="L303" i="3" s="1"/>
  <c r="K212" i="5"/>
  <c r="K303" i="3" s="1"/>
  <c r="J212" i="5"/>
  <c r="J303" i="3" s="1"/>
  <c r="I212" i="5"/>
  <c r="I303" i="3" s="1"/>
  <c r="H212" i="5"/>
  <c r="H303" i="3" s="1"/>
  <c r="G212" i="5"/>
  <c r="G303" i="3" s="1"/>
  <c r="F212" i="5"/>
  <c r="F303" i="3" s="1"/>
  <c r="E212" i="5"/>
  <c r="E303" i="3" s="1"/>
  <c r="L211" i="5"/>
  <c r="K211" i="5"/>
  <c r="J211" i="5"/>
  <c r="I211" i="5"/>
  <c r="H211" i="5"/>
  <c r="G211" i="5"/>
  <c r="F211" i="5"/>
  <c r="E211" i="5"/>
  <c r="D211" i="5"/>
  <c r="C211" i="5"/>
  <c r="B211" i="5"/>
  <c r="Y200" i="5"/>
  <c r="L290" i="3" s="1"/>
  <c r="X200" i="5"/>
  <c r="K290" i="3" s="1"/>
  <c r="W200" i="5"/>
  <c r="J290" i="3" s="1"/>
  <c r="V200" i="5"/>
  <c r="I290" i="3" s="1"/>
  <c r="T200" i="5"/>
  <c r="G290" i="3" s="1"/>
  <c r="S200" i="5"/>
  <c r="F290" i="3" s="1"/>
  <c r="R200" i="5"/>
  <c r="E290" i="3" s="1"/>
  <c r="Y197" i="5"/>
  <c r="L287" i="3" s="1"/>
  <c r="X197" i="5"/>
  <c r="K287" i="3" s="1"/>
  <c r="W197" i="5"/>
  <c r="J287" i="3" s="1"/>
  <c r="V197" i="5"/>
  <c r="I287" i="3" s="1"/>
  <c r="T197" i="5"/>
  <c r="G287" i="3" s="1"/>
  <c r="S197" i="5"/>
  <c r="F287" i="3" s="1"/>
  <c r="R197" i="5"/>
  <c r="E287" i="3" s="1"/>
  <c r="Y196" i="5"/>
  <c r="L286" i="3" s="1"/>
  <c r="X196" i="5"/>
  <c r="K286" i="3" s="1"/>
  <c r="W196" i="5"/>
  <c r="J286" i="3" s="1"/>
  <c r="V196" i="5"/>
  <c r="I286" i="3" s="1"/>
  <c r="T196" i="5"/>
  <c r="G286" i="3" s="1"/>
  <c r="S196" i="5"/>
  <c r="F286" i="3" s="1"/>
  <c r="R196" i="5"/>
  <c r="E286" i="3" s="1"/>
  <c r="Y193" i="5"/>
  <c r="L283" i="3" s="1"/>
  <c r="X193" i="5"/>
  <c r="K283" i="3" s="1"/>
  <c r="W193" i="5"/>
  <c r="J283" i="3" s="1"/>
  <c r="V193" i="5"/>
  <c r="I283" i="3" s="1"/>
  <c r="T193" i="5"/>
  <c r="G283" i="3" s="1"/>
  <c r="S193" i="5"/>
  <c r="F283" i="3" s="1"/>
  <c r="R193" i="5"/>
  <c r="E283" i="3" s="1"/>
  <c r="Y192" i="5"/>
  <c r="X192" i="5"/>
  <c r="W192" i="5"/>
  <c r="V192" i="5"/>
  <c r="T192" i="5"/>
  <c r="S192" i="5"/>
  <c r="R192" i="5"/>
  <c r="Q200" i="5"/>
  <c r="D290" i="3" s="1"/>
  <c r="P200" i="5"/>
  <c r="C290" i="3" s="1"/>
  <c r="O200" i="5"/>
  <c r="B290" i="3" s="1"/>
  <c r="M93" i="3" s="1"/>
  <c r="Q197" i="5"/>
  <c r="D287" i="3" s="1"/>
  <c r="P197" i="5"/>
  <c r="C287" i="3" s="1"/>
  <c r="O197" i="5"/>
  <c r="B287" i="3" s="1"/>
  <c r="M90" i="3" s="1"/>
  <c r="Q196" i="5"/>
  <c r="D286" i="3" s="1"/>
  <c r="P196" i="5"/>
  <c r="C286" i="3" s="1"/>
  <c r="O196" i="5"/>
  <c r="B286" i="3" s="1"/>
  <c r="M89" i="3" s="1"/>
  <c r="Q193" i="5"/>
  <c r="D283" i="3" s="1"/>
  <c r="P193" i="5"/>
  <c r="C283" i="3" s="1"/>
  <c r="O193" i="5"/>
  <c r="B283" i="3" s="1"/>
  <c r="M86" i="3" s="1"/>
  <c r="Q192" i="5"/>
  <c r="P192" i="5"/>
  <c r="O192" i="5"/>
  <c r="L200" i="5" l="1"/>
  <c r="K200" i="5"/>
  <c r="J200" i="5"/>
  <c r="I200" i="5"/>
  <c r="H200" i="5"/>
  <c r="G200" i="5"/>
  <c r="F200" i="5"/>
  <c r="L197" i="5"/>
  <c r="K197" i="5"/>
  <c r="J197" i="5"/>
  <c r="I197" i="5"/>
  <c r="H197" i="5"/>
  <c r="G197" i="5"/>
  <c r="F197" i="5"/>
  <c r="L196" i="5"/>
  <c r="K196" i="5"/>
  <c r="J196" i="5"/>
  <c r="I196" i="5"/>
  <c r="H196" i="5"/>
  <c r="G196" i="5"/>
  <c r="F196" i="5"/>
  <c r="L193" i="5"/>
  <c r="K193" i="5"/>
  <c r="J193" i="5"/>
  <c r="I193" i="5"/>
  <c r="H193" i="5"/>
  <c r="G193" i="5"/>
  <c r="F193" i="5"/>
  <c r="L192" i="5"/>
  <c r="K192" i="5"/>
  <c r="J192" i="5"/>
  <c r="I192" i="5"/>
  <c r="H192" i="5"/>
  <c r="G192" i="5"/>
  <c r="F192" i="5"/>
  <c r="E200" i="5"/>
  <c r="E197" i="5"/>
  <c r="E196" i="5"/>
  <c r="E193" i="5"/>
  <c r="E192" i="5"/>
  <c r="D192" i="5"/>
  <c r="D200" i="5"/>
  <c r="C200" i="5"/>
  <c r="D197" i="5"/>
  <c r="C197" i="5"/>
  <c r="D196" i="5"/>
  <c r="C196" i="5"/>
  <c r="D193" i="5"/>
  <c r="C193" i="5"/>
  <c r="C192" i="5"/>
  <c r="B200" i="5"/>
  <c r="B197" i="5"/>
  <c r="B196" i="5"/>
  <c r="B193" i="5"/>
  <c r="B192" i="5"/>
  <c r="Y182" i="5"/>
  <c r="X182" i="5"/>
  <c r="W182" i="5"/>
  <c r="V182" i="5"/>
  <c r="T182" i="5"/>
  <c r="S182" i="5"/>
  <c r="Y178" i="5"/>
  <c r="X178" i="5"/>
  <c r="W178" i="5"/>
  <c r="V178" i="5"/>
  <c r="T178" i="5"/>
  <c r="S178" i="5"/>
  <c r="Y177" i="5"/>
  <c r="X177" i="5"/>
  <c r="W177" i="5"/>
  <c r="V177" i="5"/>
  <c r="T177" i="5"/>
  <c r="S177" i="5"/>
  <c r="Y174" i="5"/>
  <c r="X174" i="5"/>
  <c r="W174" i="5"/>
  <c r="V174" i="5"/>
  <c r="T174" i="5"/>
  <c r="S174" i="5"/>
  <c r="Y173" i="5"/>
  <c r="X173" i="5"/>
  <c r="W173" i="5"/>
  <c r="V173" i="5"/>
  <c r="T173" i="5"/>
  <c r="S173" i="5"/>
  <c r="R182" i="5"/>
  <c r="R178" i="5"/>
  <c r="R177" i="5"/>
  <c r="R174" i="5"/>
  <c r="R173" i="5"/>
  <c r="Q182" i="5"/>
  <c r="P184" i="5"/>
  <c r="Q178" i="5"/>
  <c r="P178" i="5"/>
  <c r="Q177" i="5"/>
  <c r="P177" i="5"/>
  <c r="Q174" i="5"/>
  <c r="P174" i="5"/>
  <c r="Q173" i="5"/>
  <c r="P173" i="5"/>
  <c r="O184" i="5"/>
  <c r="O178" i="5"/>
  <c r="O177" i="5"/>
  <c r="O174" i="5"/>
  <c r="O173" i="5"/>
  <c r="B178" i="5"/>
  <c r="B177" i="5"/>
  <c r="B174" i="5"/>
  <c r="B173" i="5"/>
  <c r="C178" i="5"/>
  <c r="C177" i="5"/>
  <c r="C174" i="5"/>
  <c r="C173" i="5"/>
  <c r="L177" i="5"/>
  <c r="L173" i="5"/>
  <c r="K177" i="5"/>
  <c r="K173" i="5"/>
  <c r="J177" i="5"/>
  <c r="J173" i="5"/>
  <c r="I177" i="5"/>
  <c r="I173" i="5"/>
  <c r="H177" i="5"/>
  <c r="H173" i="5"/>
  <c r="G177" i="5"/>
  <c r="G173" i="5"/>
  <c r="F177" i="5"/>
  <c r="F173" i="5"/>
  <c r="E177" i="5"/>
  <c r="E173" i="5"/>
  <c r="D177" i="5"/>
  <c r="D173" i="5"/>
  <c r="D362" i="3" l="1"/>
  <c r="C362" i="3"/>
  <c r="B362" i="3"/>
  <c r="D359" i="3"/>
  <c r="O150" i="3" s="1"/>
  <c r="D358" i="3"/>
  <c r="O149" i="3" s="1"/>
  <c r="D342" i="3"/>
  <c r="C342" i="3"/>
  <c r="B342" i="3"/>
  <c r="D339" i="3"/>
  <c r="E150" i="3" s="1"/>
  <c r="D338" i="3"/>
  <c r="E149" i="3" s="1"/>
  <c r="L322" i="3"/>
  <c r="K322" i="3"/>
  <c r="J322" i="3"/>
  <c r="I322" i="3"/>
  <c r="H322" i="3"/>
  <c r="G322" i="3"/>
  <c r="F322" i="3"/>
  <c r="E322" i="3"/>
  <c r="D322" i="3"/>
  <c r="C322" i="3"/>
  <c r="B322" i="3"/>
  <c r="D319" i="3"/>
  <c r="O105" i="3" s="1"/>
  <c r="D318" i="3"/>
  <c r="O104" i="3" s="1"/>
  <c r="D302" i="3"/>
  <c r="C302" i="3"/>
  <c r="B302" i="3"/>
  <c r="D299" i="3"/>
  <c r="E105" i="3" s="1"/>
  <c r="D298" i="3"/>
  <c r="E104" i="3" s="1"/>
  <c r="L282" i="3"/>
  <c r="K282" i="3"/>
  <c r="J282" i="3"/>
  <c r="I282" i="3"/>
  <c r="H282" i="3"/>
  <c r="G282" i="3"/>
  <c r="F282" i="3"/>
  <c r="E282" i="3"/>
  <c r="D282" i="3"/>
  <c r="C282" i="3"/>
  <c r="B282" i="3"/>
  <c r="D279" i="3"/>
  <c r="O60" i="3" s="1"/>
  <c r="D278" i="3"/>
  <c r="O59" i="3" s="1"/>
  <c r="D270" i="3"/>
  <c r="C270" i="3"/>
  <c r="B270" i="3"/>
  <c r="C93" i="3" s="1"/>
  <c r="D267" i="3"/>
  <c r="C267" i="3"/>
  <c r="B267" i="3"/>
  <c r="C90" i="3" s="1"/>
  <c r="D266" i="3"/>
  <c r="C266" i="3"/>
  <c r="B266" i="3"/>
  <c r="C89" i="3" s="1"/>
  <c r="D263" i="3"/>
  <c r="C263" i="3"/>
  <c r="B263" i="3"/>
  <c r="C86" i="3" s="1"/>
  <c r="D262" i="3"/>
  <c r="C262" i="3"/>
  <c r="B262" i="3"/>
  <c r="D259" i="3"/>
  <c r="E60" i="3" s="1"/>
  <c r="D258" i="3"/>
  <c r="E59" i="3" s="1"/>
  <c r="C253" i="3"/>
  <c r="B253" i="3"/>
  <c r="M51" i="3" s="1"/>
  <c r="L250" i="3"/>
  <c r="K250" i="3"/>
  <c r="J250" i="3"/>
  <c r="I250" i="3"/>
  <c r="H250" i="3"/>
  <c r="G250" i="3"/>
  <c r="F250" i="3"/>
  <c r="E250" i="3"/>
  <c r="D250" i="3"/>
  <c r="C250" i="3"/>
  <c r="B250" i="3"/>
  <c r="L247" i="3"/>
  <c r="K247" i="3"/>
  <c r="J247" i="3"/>
  <c r="I247" i="3"/>
  <c r="H247" i="3"/>
  <c r="G247" i="3"/>
  <c r="F247" i="3"/>
  <c r="E247" i="3"/>
  <c r="D247" i="3"/>
  <c r="C247" i="3"/>
  <c r="B247" i="3"/>
  <c r="L246" i="3"/>
  <c r="K246" i="3"/>
  <c r="J246" i="3"/>
  <c r="I246" i="3"/>
  <c r="H246" i="3"/>
  <c r="G246" i="3"/>
  <c r="F246" i="3"/>
  <c r="E246" i="3"/>
  <c r="D246" i="3"/>
  <c r="C246" i="3"/>
  <c r="B246" i="3"/>
  <c r="L243" i="3"/>
  <c r="K243" i="3"/>
  <c r="J243" i="3"/>
  <c r="I243" i="3"/>
  <c r="H243" i="3"/>
  <c r="G243" i="3"/>
  <c r="F243" i="3"/>
  <c r="E243" i="3"/>
  <c r="D243" i="3"/>
  <c r="C243" i="3"/>
  <c r="B243" i="3"/>
  <c r="L242" i="3"/>
  <c r="K242" i="3"/>
  <c r="J242" i="3"/>
  <c r="I242" i="3"/>
  <c r="H242" i="3"/>
  <c r="G242" i="3"/>
  <c r="F242" i="3"/>
  <c r="E242" i="3"/>
  <c r="D242" i="3"/>
  <c r="C242" i="3"/>
  <c r="B242" i="3"/>
  <c r="D239" i="3"/>
  <c r="O15" i="3" s="1"/>
  <c r="D238" i="3"/>
  <c r="O14" i="3" s="1"/>
  <c r="L278" i="3" l="1"/>
  <c r="L318" i="3"/>
  <c r="K223" i="3"/>
  <c r="D223" i="3"/>
  <c r="L362" i="3"/>
  <c r="K362" i="3"/>
  <c r="J362" i="3"/>
  <c r="I362" i="3"/>
  <c r="H362" i="3"/>
  <c r="G362" i="3"/>
  <c r="F362" i="3"/>
  <c r="E362" i="3"/>
  <c r="O227" i="5"/>
  <c r="B359" i="3" s="1"/>
  <c r="O226" i="5"/>
  <c r="B358" i="3" s="1"/>
  <c r="L342" i="3"/>
  <c r="K342" i="3"/>
  <c r="J342" i="3"/>
  <c r="I342" i="3"/>
  <c r="H342" i="3"/>
  <c r="G342" i="3"/>
  <c r="F342" i="3"/>
  <c r="E342" i="3"/>
  <c r="B227" i="5"/>
  <c r="B339" i="3" s="1"/>
  <c r="B226" i="5"/>
  <c r="B338" i="3" s="1"/>
  <c r="O208" i="5"/>
  <c r="B319" i="3" s="1"/>
  <c r="O207" i="5"/>
  <c r="B318" i="3" s="1"/>
  <c r="L302" i="3"/>
  <c r="K302" i="3"/>
  <c r="J302" i="3"/>
  <c r="I302" i="3"/>
  <c r="H302" i="3"/>
  <c r="G302" i="3"/>
  <c r="F302" i="3"/>
  <c r="E302" i="3"/>
  <c r="B208" i="5"/>
  <c r="B299" i="3" s="1"/>
  <c r="B207" i="5"/>
  <c r="B298" i="3" s="1"/>
  <c r="O189" i="5"/>
  <c r="B279" i="3" s="1"/>
  <c r="O188" i="5"/>
  <c r="B278" i="3" s="1"/>
  <c r="L270" i="3"/>
  <c r="K270" i="3"/>
  <c r="J270" i="3"/>
  <c r="I270" i="3"/>
  <c r="H270" i="3"/>
  <c r="G270" i="3"/>
  <c r="F270" i="3"/>
  <c r="E270" i="3"/>
  <c r="L267" i="3"/>
  <c r="K267" i="3"/>
  <c r="J267" i="3"/>
  <c r="I267" i="3"/>
  <c r="H267" i="3"/>
  <c r="G267" i="3"/>
  <c r="F267" i="3"/>
  <c r="E267" i="3"/>
  <c r="L266" i="3"/>
  <c r="K266" i="3"/>
  <c r="J266" i="3"/>
  <c r="I266" i="3"/>
  <c r="H266" i="3"/>
  <c r="G266" i="3"/>
  <c r="F266" i="3"/>
  <c r="E266" i="3"/>
  <c r="L263" i="3"/>
  <c r="K263" i="3"/>
  <c r="J263" i="3"/>
  <c r="I263" i="3"/>
  <c r="H263" i="3"/>
  <c r="G263" i="3"/>
  <c r="F263" i="3"/>
  <c r="E263" i="3"/>
  <c r="L262" i="3"/>
  <c r="K262" i="3"/>
  <c r="J262" i="3"/>
  <c r="I262" i="3"/>
  <c r="H262" i="3"/>
  <c r="G262" i="3"/>
  <c r="F262" i="3"/>
  <c r="E262" i="3"/>
  <c r="B189" i="5"/>
  <c r="B259" i="3" s="1"/>
  <c r="B188" i="5"/>
  <c r="B258" i="3" s="1"/>
  <c r="L251" i="3"/>
  <c r="K251" i="3"/>
  <c r="J251" i="3"/>
  <c r="I251" i="3"/>
  <c r="H251" i="3"/>
  <c r="G251" i="3"/>
  <c r="F251" i="3"/>
  <c r="E251" i="3"/>
  <c r="D251" i="3"/>
  <c r="O170" i="5"/>
  <c r="B239" i="3" s="1"/>
  <c r="O169" i="5"/>
  <c r="B238" i="3" s="1"/>
  <c r="D231" i="3"/>
  <c r="D230" i="3"/>
  <c r="D227" i="3"/>
  <c r="D226" i="3"/>
  <c r="D222" i="3"/>
  <c r="C233" i="3"/>
  <c r="C230" i="3"/>
  <c r="C227" i="3"/>
  <c r="C226" i="3"/>
  <c r="C223" i="3"/>
  <c r="C222" i="3"/>
  <c r="B233" i="3"/>
  <c r="B230" i="3"/>
  <c r="B227" i="3"/>
  <c r="B226" i="3"/>
  <c r="C44" i="3" s="1"/>
  <c r="B223" i="3"/>
  <c r="C41" i="3" s="1"/>
  <c r="B222" i="3"/>
  <c r="B170" i="5"/>
  <c r="B219" i="3" s="1"/>
  <c r="B169" i="5"/>
  <c r="B218" i="3" s="1"/>
  <c r="L231" i="3"/>
  <c r="K231" i="3"/>
  <c r="J231" i="3"/>
  <c r="I231" i="3"/>
  <c r="H231" i="3"/>
  <c r="G231" i="3"/>
  <c r="F231" i="3"/>
  <c r="E231" i="3"/>
  <c r="L230" i="3"/>
  <c r="K230" i="3"/>
  <c r="J230" i="3"/>
  <c r="I230" i="3"/>
  <c r="H230" i="3"/>
  <c r="G230" i="3"/>
  <c r="F230" i="3"/>
  <c r="E230" i="3"/>
  <c r="L227" i="3"/>
  <c r="K227" i="3"/>
  <c r="J227" i="3"/>
  <c r="I227" i="3"/>
  <c r="H227" i="3"/>
  <c r="G227" i="3"/>
  <c r="F227" i="3"/>
  <c r="E227" i="3"/>
  <c r="L226" i="3"/>
  <c r="K226" i="3"/>
  <c r="J226" i="3"/>
  <c r="I226" i="3"/>
  <c r="H226" i="3"/>
  <c r="G226" i="3"/>
  <c r="F226" i="3"/>
  <c r="E226" i="3"/>
  <c r="L223" i="3"/>
  <c r="J223" i="3"/>
  <c r="I223" i="3"/>
  <c r="H223" i="3"/>
  <c r="G223" i="3"/>
  <c r="F223" i="3"/>
  <c r="E223" i="3"/>
  <c r="L222" i="3"/>
  <c r="K222" i="3"/>
  <c r="J222" i="3"/>
  <c r="I222" i="3"/>
  <c r="H222" i="3"/>
  <c r="G222" i="3"/>
  <c r="F222" i="3"/>
  <c r="E222" i="3"/>
  <c r="AJ327" i="3" l="1"/>
  <c r="AJ331" i="3"/>
  <c r="AJ328" i="3"/>
  <c r="AJ324" i="3"/>
  <c r="AK324" i="3" s="1"/>
  <c r="AN324" i="3" s="1"/>
  <c r="AJ323" i="3"/>
  <c r="AJ332" i="3"/>
  <c r="AJ333" i="3"/>
  <c r="AK333" i="3" s="1"/>
  <c r="AN333" i="3" s="1"/>
  <c r="AJ329" i="3"/>
  <c r="AK329" i="3" s="1"/>
  <c r="AN329" i="3" s="1"/>
  <c r="AJ325" i="3"/>
  <c r="AK325" i="3" s="1"/>
  <c r="AN325" i="3" s="1"/>
  <c r="AJ326" i="3"/>
  <c r="AK326" i="3" s="1"/>
  <c r="AN326" i="3" s="1"/>
  <c r="AJ330" i="3"/>
  <c r="AK330" i="3" s="1"/>
  <c r="AN330" i="3" s="1"/>
  <c r="AJ293" i="3"/>
  <c r="AK293" i="3" s="1"/>
  <c r="AN293" i="3" s="1"/>
  <c r="AJ291" i="3"/>
  <c r="AJ286" i="3"/>
  <c r="AK286" i="3" s="1"/>
  <c r="AN286" i="3" s="1"/>
  <c r="AJ292" i="3"/>
  <c r="AJ283" i="3"/>
  <c r="AJ288" i="3"/>
  <c r="AK288" i="3" s="1"/>
  <c r="AN288" i="3" s="1"/>
  <c r="AJ287" i="3"/>
  <c r="AJ284" i="3"/>
  <c r="AK284" i="3" s="1"/>
  <c r="AN284" i="3" s="1"/>
  <c r="AJ285" i="3"/>
  <c r="AK285" i="3" s="1"/>
  <c r="AN285" i="3" s="1"/>
  <c r="AJ290" i="3"/>
  <c r="AK290" i="3" s="1"/>
  <c r="AN290" i="3" s="1"/>
  <c r="AJ289" i="3"/>
  <c r="L298" i="3"/>
  <c r="AJ282" i="3"/>
  <c r="L238" i="3"/>
  <c r="L338" i="3"/>
  <c r="AJ322" i="3"/>
  <c r="AK322" i="3" s="1"/>
  <c r="L358" i="3"/>
  <c r="L258" i="3"/>
  <c r="L218" i="3"/>
  <c r="AP376" i="3"/>
  <c r="AP375" i="3"/>
  <c r="M175" i="3"/>
  <c r="C175" i="3"/>
  <c r="AO356" i="3"/>
  <c r="AO355" i="3"/>
  <c r="AO354" i="3"/>
  <c r="M130" i="3"/>
  <c r="AN336" i="3"/>
  <c r="AN335" i="3"/>
  <c r="AN334" i="3"/>
  <c r="AG373" i="3" l="1"/>
  <c r="AG365" i="3"/>
  <c r="AG349" i="3"/>
  <c r="AG333" i="3"/>
  <c r="AH333" i="3" s="1"/>
  <c r="AG325" i="3"/>
  <c r="AH325" i="3" s="1"/>
  <c r="AG309" i="3"/>
  <c r="AH309" i="3" s="1"/>
  <c r="AG293" i="3"/>
  <c r="AH293" i="3" s="1"/>
  <c r="AG285" i="3"/>
  <c r="AH285" i="3" s="1"/>
  <c r="AG269" i="3"/>
  <c r="AG253" i="3"/>
  <c r="AG245" i="3"/>
  <c r="AG229" i="3"/>
  <c r="AF373" i="3"/>
  <c r="AF365" i="3"/>
  <c r="AF349" i="3"/>
  <c r="AF333" i="3"/>
  <c r="AF325" i="3"/>
  <c r="AF309" i="3"/>
  <c r="AF293" i="3"/>
  <c r="AF285" i="3"/>
  <c r="AF269" i="3"/>
  <c r="AF253" i="3"/>
  <c r="AF245" i="3"/>
  <c r="AF229" i="3"/>
  <c r="AC373" i="3"/>
  <c r="AC365" i="3"/>
  <c r="AC349" i="3"/>
  <c r="AC333" i="3"/>
  <c r="AD333" i="3" s="1"/>
  <c r="AC325" i="3"/>
  <c r="AD325" i="3" s="1"/>
  <c r="AC309" i="3"/>
  <c r="AC293" i="3"/>
  <c r="AD293" i="3" s="1"/>
  <c r="AC285" i="3"/>
  <c r="AD285" i="3" s="1"/>
  <c r="AC269" i="3"/>
  <c r="AC253" i="3"/>
  <c r="AC245" i="3"/>
  <c r="AC229" i="3"/>
  <c r="AB373" i="3"/>
  <c r="AB365" i="3"/>
  <c r="N178" i="3" s="1"/>
  <c r="AB349" i="3"/>
  <c r="D182" i="3" s="1"/>
  <c r="AB333" i="3"/>
  <c r="N141" i="3" s="1"/>
  <c r="AB325" i="3"/>
  <c r="N133" i="3" s="1"/>
  <c r="AB309" i="3"/>
  <c r="AB293" i="3"/>
  <c r="N96" i="3" s="1"/>
  <c r="AB285" i="3"/>
  <c r="N88" i="3" s="1"/>
  <c r="AB269" i="3"/>
  <c r="D92" i="3" s="1"/>
  <c r="AB253" i="3"/>
  <c r="AB245" i="3"/>
  <c r="N43" i="3" s="1"/>
  <c r="AB229" i="3"/>
  <c r="D47" i="3" s="1"/>
  <c r="AF308" i="3"/>
  <c r="AF228" i="3"/>
  <c r="AC364" i="3"/>
  <c r="AC348" i="3"/>
  <c r="AC324" i="3"/>
  <c r="AD324" i="3" s="1"/>
  <c r="AE326" i="3" s="1"/>
  <c r="AC308" i="3"/>
  <c r="AD308" i="3" s="1"/>
  <c r="AC284" i="3"/>
  <c r="AD284" i="3" s="1"/>
  <c r="AC268" i="3"/>
  <c r="AD268" i="3" s="1"/>
  <c r="AC252" i="3"/>
  <c r="AC244" i="3"/>
  <c r="AB372" i="3"/>
  <c r="AB364" i="3"/>
  <c r="AB348" i="3"/>
  <c r="AB324" i="3"/>
  <c r="N132" i="3" s="1"/>
  <c r="AB308" i="3"/>
  <c r="D136" i="3" s="1"/>
  <c r="AB292" i="3"/>
  <c r="N95" i="3" s="1"/>
  <c r="AB228" i="3"/>
  <c r="AG372" i="3"/>
  <c r="AG364" i="3"/>
  <c r="AG348" i="3"/>
  <c r="AG332" i="3"/>
  <c r="AH332" i="3" s="1"/>
  <c r="AG324" i="3"/>
  <c r="AH324" i="3" s="1"/>
  <c r="AG308" i="3"/>
  <c r="AH308" i="3" s="1"/>
  <c r="AG292" i="3"/>
  <c r="AH292" i="3" s="1"/>
  <c r="AG284" i="3"/>
  <c r="AH284" i="3" s="1"/>
  <c r="AG268" i="3"/>
  <c r="AG252" i="3"/>
  <c r="AG244" i="3"/>
  <c r="AG228" i="3"/>
  <c r="AH228" i="3" s="1"/>
  <c r="AF372" i="3"/>
  <c r="AL372" i="3" s="1"/>
  <c r="O185" i="3" s="1"/>
  <c r="AF364" i="3"/>
  <c r="AF348" i="3"/>
  <c r="AF332" i="3"/>
  <c r="AF324" i="3"/>
  <c r="AF292" i="3"/>
  <c r="AF284" i="3"/>
  <c r="AF268" i="3"/>
  <c r="AF252" i="3"/>
  <c r="AF244" i="3"/>
  <c r="AC372" i="3"/>
  <c r="AD372" i="3" s="1"/>
  <c r="AC332" i="3"/>
  <c r="AD332" i="3" s="1"/>
  <c r="AC292" i="3"/>
  <c r="AD292" i="3" s="1"/>
  <c r="AC228" i="3"/>
  <c r="AB332" i="3"/>
  <c r="N140" i="3" s="1"/>
  <c r="AB284" i="3"/>
  <c r="N87" i="3" s="1"/>
  <c r="AG371" i="3"/>
  <c r="AG363" i="3"/>
  <c r="AH363" i="3" s="1"/>
  <c r="AG347" i="3"/>
  <c r="AH347" i="3" s="1"/>
  <c r="AG331" i="3"/>
  <c r="AH331" i="3" s="1"/>
  <c r="AG323" i="3"/>
  <c r="AH323" i="3" s="1"/>
  <c r="AG307" i="3"/>
  <c r="AG291" i="3"/>
  <c r="AH291" i="3" s="1"/>
  <c r="AG283" i="3"/>
  <c r="AH283" i="3" s="1"/>
  <c r="AG267" i="3"/>
  <c r="AH267" i="3" s="1"/>
  <c r="AG251" i="3"/>
  <c r="AH251" i="3" s="1"/>
  <c r="AG243" i="3"/>
  <c r="AH243" i="3" s="1"/>
  <c r="AG227" i="3"/>
  <c r="AF371" i="3"/>
  <c r="AF363" i="3"/>
  <c r="AF347" i="3"/>
  <c r="AF331" i="3"/>
  <c r="AL331" i="3" s="1"/>
  <c r="O139" i="3" s="1"/>
  <c r="AF323" i="3"/>
  <c r="AF307" i="3"/>
  <c r="AF291" i="3"/>
  <c r="AF283" i="3"/>
  <c r="AF267" i="3"/>
  <c r="AF251" i="3"/>
  <c r="AF243" i="3"/>
  <c r="AF227" i="3"/>
  <c r="AC371" i="3"/>
  <c r="AD371" i="3" s="1"/>
  <c r="AC363" i="3"/>
  <c r="AD363" i="3" s="1"/>
  <c r="AC347" i="3"/>
  <c r="AD347" i="3" s="1"/>
  <c r="AC331" i="3"/>
  <c r="AD331" i="3" s="1"/>
  <c r="AC323" i="3"/>
  <c r="AD323" i="3" s="1"/>
  <c r="AC307" i="3"/>
  <c r="AC291" i="3"/>
  <c r="AD291" i="3" s="1"/>
  <c r="AC283" i="3"/>
  <c r="AD283" i="3" s="1"/>
  <c r="AC267" i="3"/>
  <c r="AC251" i="3"/>
  <c r="AC243" i="3"/>
  <c r="AD243" i="3" s="1"/>
  <c r="AC227" i="3"/>
  <c r="AB371" i="3"/>
  <c r="AB363" i="3"/>
  <c r="AB347" i="3"/>
  <c r="AB331" i="3"/>
  <c r="N139" i="3" s="1"/>
  <c r="AB323" i="3"/>
  <c r="N131" i="3" s="1"/>
  <c r="AB307" i="3"/>
  <c r="D135" i="3" s="1"/>
  <c r="AB291" i="3"/>
  <c r="N94" i="3" s="1"/>
  <c r="AB283" i="3"/>
  <c r="N86" i="3" s="1"/>
  <c r="AB267" i="3"/>
  <c r="AB251" i="3"/>
  <c r="AB243" i="3"/>
  <c r="AB227" i="3"/>
  <c r="AF306" i="3"/>
  <c r="AF226" i="3"/>
  <c r="AC346" i="3"/>
  <c r="AD346" i="3" s="1"/>
  <c r="AC322" i="3"/>
  <c r="AD322" i="3" s="1"/>
  <c r="AC290" i="3"/>
  <c r="AD290" i="3" s="1"/>
  <c r="AC282" i="3"/>
  <c r="AC250" i="3"/>
  <c r="AC226" i="3"/>
  <c r="AB362" i="3"/>
  <c r="N175" i="3" s="1"/>
  <c r="AB346" i="3"/>
  <c r="D179" i="3" s="1"/>
  <c r="AB322" i="3"/>
  <c r="N130" i="3" s="1"/>
  <c r="AB290" i="3"/>
  <c r="N93" i="3" s="1"/>
  <c r="AB266" i="3"/>
  <c r="AB242" i="3"/>
  <c r="AG370" i="3"/>
  <c r="AG362" i="3"/>
  <c r="AG346" i="3"/>
  <c r="AH346" i="3" s="1"/>
  <c r="AG330" i="3"/>
  <c r="AH330" i="3" s="1"/>
  <c r="AG322" i="3"/>
  <c r="AH322" i="3" s="1"/>
  <c r="AG306" i="3"/>
  <c r="AG290" i="3"/>
  <c r="AH290" i="3" s="1"/>
  <c r="AG282" i="3"/>
  <c r="AG266" i="3"/>
  <c r="AG250" i="3"/>
  <c r="AG242" i="3"/>
  <c r="AG226" i="3"/>
  <c r="AF370" i="3"/>
  <c r="AF362" i="3"/>
  <c r="AF346" i="3"/>
  <c r="AF330" i="3"/>
  <c r="AF322" i="3"/>
  <c r="AF290" i="3"/>
  <c r="AL290" i="3" s="1"/>
  <c r="O93" i="3" s="1"/>
  <c r="AF282" i="3"/>
  <c r="AF266" i="3"/>
  <c r="AF250" i="3"/>
  <c r="AF242" i="3"/>
  <c r="AC370" i="3"/>
  <c r="AC362" i="3"/>
  <c r="AC330" i="3"/>
  <c r="AD330" i="3" s="1"/>
  <c r="AC306" i="3"/>
  <c r="AD306" i="3" s="1"/>
  <c r="AC266" i="3"/>
  <c r="AC242" i="3"/>
  <c r="AB370" i="3"/>
  <c r="AB330" i="3"/>
  <c r="N138" i="3" s="1"/>
  <c r="AB306" i="3"/>
  <c r="AB282" i="3"/>
  <c r="N85" i="3" s="1"/>
  <c r="AB250" i="3"/>
  <c r="AB226" i="3"/>
  <c r="AG369" i="3"/>
  <c r="AH369" i="3" s="1"/>
  <c r="AG353" i="3"/>
  <c r="AG345" i="3"/>
  <c r="AH345" i="3" s="1"/>
  <c r="AG329" i="3"/>
  <c r="AH329" i="3" s="1"/>
  <c r="AG313" i="3"/>
  <c r="AG305" i="3"/>
  <c r="AG289" i="3"/>
  <c r="AH289" i="3" s="1"/>
  <c r="AG273" i="3"/>
  <c r="AH273" i="3" s="1"/>
  <c r="AG265" i="3"/>
  <c r="AH265" i="3" s="1"/>
  <c r="AG249" i="3"/>
  <c r="AH249" i="3" s="1"/>
  <c r="AG233" i="3"/>
  <c r="AH233" i="3" s="1"/>
  <c r="AG225" i="3"/>
  <c r="AF369" i="3"/>
  <c r="AF353" i="3"/>
  <c r="AF345" i="3"/>
  <c r="AF329" i="3"/>
  <c r="AF313" i="3"/>
  <c r="AF305" i="3"/>
  <c r="AF289" i="3"/>
  <c r="AF273" i="3"/>
  <c r="AF265" i="3"/>
  <c r="AF249" i="3"/>
  <c r="AF233" i="3"/>
  <c r="AF225" i="3"/>
  <c r="AC369" i="3"/>
  <c r="AC353" i="3"/>
  <c r="AD353" i="3" s="1"/>
  <c r="AC345" i="3"/>
  <c r="AD345" i="3" s="1"/>
  <c r="AC329" i="3"/>
  <c r="AD329" i="3" s="1"/>
  <c r="AC313" i="3"/>
  <c r="AC305" i="3"/>
  <c r="AC289" i="3"/>
  <c r="AD289" i="3" s="1"/>
  <c r="AC273" i="3"/>
  <c r="AD273" i="3" s="1"/>
  <c r="AC265" i="3"/>
  <c r="AD265" i="3" s="1"/>
  <c r="AC249" i="3"/>
  <c r="AD249" i="3" s="1"/>
  <c r="AC233" i="3"/>
  <c r="AC225" i="3"/>
  <c r="AB369" i="3"/>
  <c r="AB353" i="3"/>
  <c r="AB345" i="3"/>
  <c r="AB329" i="3"/>
  <c r="N137" i="3" s="1"/>
  <c r="AB313" i="3"/>
  <c r="D141" i="3" s="1"/>
  <c r="AB305" i="3"/>
  <c r="D133" i="3" s="1"/>
  <c r="AB289" i="3"/>
  <c r="N92" i="3" s="1"/>
  <c r="AB273" i="3"/>
  <c r="D96" i="3" s="1"/>
  <c r="AB265" i="3"/>
  <c r="AB249" i="3"/>
  <c r="AB233" i="3"/>
  <c r="AB225" i="3"/>
  <c r="D43" i="3" s="1"/>
  <c r="AB244" i="3"/>
  <c r="N42" i="3" s="1"/>
  <c r="AG368" i="3"/>
  <c r="AH368" i="3" s="1"/>
  <c r="AG352" i="3"/>
  <c r="AH352" i="3" s="1"/>
  <c r="AG344" i="3"/>
  <c r="AG328" i="3"/>
  <c r="AH328" i="3" s="1"/>
  <c r="AG312" i="3"/>
  <c r="AG304" i="3"/>
  <c r="AG288" i="3"/>
  <c r="AH288" i="3" s="1"/>
  <c r="AG272" i="3"/>
  <c r="AH272" i="3" s="1"/>
  <c r="AG264" i="3"/>
  <c r="AH264" i="3" s="1"/>
  <c r="AG248" i="3"/>
  <c r="AH248" i="3" s="1"/>
  <c r="AG232" i="3"/>
  <c r="AG224" i="3"/>
  <c r="AF368" i="3"/>
  <c r="AF352" i="3"/>
  <c r="AF344" i="3"/>
  <c r="AF328" i="3"/>
  <c r="AF312" i="3"/>
  <c r="AF304" i="3"/>
  <c r="AF288" i="3"/>
  <c r="AF272" i="3"/>
  <c r="AF264" i="3"/>
  <c r="AF248" i="3"/>
  <c r="AF232" i="3"/>
  <c r="AF224" i="3"/>
  <c r="AC368" i="3"/>
  <c r="AD368" i="3" s="1"/>
  <c r="AC352" i="3"/>
  <c r="AD352" i="3" s="1"/>
  <c r="AC344" i="3"/>
  <c r="AC328" i="3"/>
  <c r="AD328" i="3" s="1"/>
  <c r="AC312" i="3"/>
  <c r="AC304" i="3"/>
  <c r="AC288" i="3"/>
  <c r="AD288" i="3" s="1"/>
  <c r="AC272" i="3"/>
  <c r="AD272" i="3" s="1"/>
  <c r="AC264" i="3"/>
  <c r="AC248" i="3"/>
  <c r="AD248" i="3" s="1"/>
  <c r="AC232" i="3"/>
  <c r="AC224" i="3"/>
  <c r="AB368" i="3"/>
  <c r="AB352" i="3"/>
  <c r="AB344" i="3"/>
  <c r="D177" i="3" s="1"/>
  <c r="AB328" i="3"/>
  <c r="N136" i="3" s="1"/>
  <c r="AB312" i="3"/>
  <c r="D140" i="3" s="1"/>
  <c r="AB304" i="3"/>
  <c r="D132" i="3" s="1"/>
  <c r="AB288" i="3"/>
  <c r="N91" i="3" s="1"/>
  <c r="AB272" i="3"/>
  <c r="AB264" i="3"/>
  <c r="AB248" i="3"/>
  <c r="AB232" i="3"/>
  <c r="D50" i="3" s="1"/>
  <c r="AB224" i="3"/>
  <c r="D42" i="3" s="1"/>
  <c r="AB268" i="3"/>
  <c r="D91" i="3" s="1"/>
  <c r="AG367" i="3"/>
  <c r="AH367" i="3" s="1"/>
  <c r="AG351" i="3"/>
  <c r="AG343" i="3"/>
  <c r="AG327" i="3"/>
  <c r="AH327" i="3" s="1"/>
  <c r="AG311" i="3"/>
  <c r="AG303" i="3"/>
  <c r="AH303" i="3" s="1"/>
  <c r="AG287" i="3"/>
  <c r="AH287" i="3" s="1"/>
  <c r="AG271" i="3"/>
  <c r="AH271" i="3" s="1"/>
  <c r="AG263" i="3"/>
  <c r="AH263" i="3" s="1"/>
  <c r="AG247" i="3"/>
  <c r="AG231" i="3"/>
  <c r="AG223" i="3"/>
  <c r="AF367" i="3"/>
  <c r="AF351" i="3"/>
  <c r="AF343" i="3"/>
  <c r="AF327" i="3"/>
  <c r="AF311" i="3"/>
  <c r="AF303" i="3"/>
  <c r="AF287" i="3"/>
  <c r="AF271" i="3"/>
  <c r="AF263" i="3"/>
  <c r="AF247" i="3"/>
  <c r="AF231" i="3"/>
  <c r="AF223" i="3"/>
  <c r="AC367" i="3"/>
  <c r="AD367" i="3" s="1"/>
  <c r="AC351" i="3"/>
  <c r="AD351" i="3" s="1"/>
  <c r="AC343" i="3"/>
  <c r="AC327" i="3"/>
  <c r="AD327" i="3" s="1"/>
  <c r="AC311" i="3"/>
  <c r="AD311" i="3" s="1"/>
  <c r="AC303" i="3"/>
  <c r="AD303" i="3" s="1"/>
  <c r="AC287" i="3"/>
  <c r="AD287" i="3" s="1"/>
  <c r="AC271" i="3"/>
  <c r="AD271" i="3" s="1"/>
  <c r="AC263" i="3"/>
  <c r="AD263" i="3" s="1"/>
  <c r="AC247" i="3"/>
  <c r="AD247" i="3" s="1"/>
  <c r="AC231" i="3"/>
  <c r="AC223" i="3"/>
  <c r="AB367" i="3"/>
  <c r="AB351" i="3"/>
  <c r="D184" i="3" s="1"/>
  <c r="AB343" i="3"/>
  <c r="D176" i="3" s="1"/>
  <c r="AB327" i="3"/>
  <c r="N135" i="3" s="1"/>
  <c r="AB311" i="3"/>
  <c r="D139" i="3" s="1"/>
  <c r="AB303" i="3"/>
  <c r="AB287" i="3"/>
  <c r="N90" i="3" s="1"/>
  <c r="AB271" i="3"/>
  <c r="AB263" i="3"/>
  <c r="AB247" i="3"/>
  <c r="N45" i="3" s="1"/>
  <c r="AB231" i="3"/>
  <c r="D49" i="3" s="1"/>
  <c r="AB223" i="3"/>
  <c r="AB252" i="3"/>
  <c r="N50" i="3" s="1"/>
  <c r="AG366" i="3"/>
  <c r="AG350" i="3"/>
  <c r="AH350" i="3" s="1"/>
  <c r="AG342" i="3"/>
  <c r="AG326" i="3"/>
  <c r="AH326" i="3" s="1"/>
  <c r="AG310" i="3"/>
  <c r="AH310" i="3" s="1"/>
  <c r="AG302" i="3"/>
  <c r="AG286" i="3"/>
  <c r="AH286" i="3" s="1"/>
  <c r="AG270" i="3"/>
  <c r="AH270" i="3" s="1"/>
  <c r="AG262" i="3"/>
  <c r="AG246" i="3"/>
  <c r="AH246" i="3" s="1"/>
  <c r="AG230" i="3"/>
  <c r="AG222" i="3"/>
  <c r="AF366" i="3"/>
  <c r="AF350" i="3"/>
  <c r="AF342" i="3"/>
  <c r="AF326" i="3"/>
  <c r="AF310" i="3"/>
  <c r="AF302" i="3"/>
  <c r="AF286" i="3"/>
  <c r="AF270" i="3"/>
  <c r="AF262" i="3"/>
  <c r="AF246" i="3"/>
  <c r="AF230" i="3"/>
  <c r="AF222" i="3"/>
  <c r="AC366" i="3"/>
  <c r="AD366" i="3" s="1"/>
  <c r="AC350" i="3"/>
  <c r="AD350" i="3" s="1"/>
  <c r="AC342" i="3"/>
  <c r="AC326" i="3"/>
  <c r="AD326" i="3" s="1"/>
  <c r="AC310" i="3"/>
  <c r="AD310" i="3" s="1"/>
  <c r="AC302" i="3"/>
  <c r="AC286" i="3"/>
  <c r="AD286" i="3" s="1"/>
  <c r="AC270" i="3"/>
  <c r="AD270" i="3" s="1"/>
  <c r="AC262" i="3"/>
  <c r="AC246" i="3"/>
  <c r="AC230" i="3"/>
  <c r="AC222" i="3"/>
  <c r="AB366" i="3"/>
  <c r="N179" i="3" s="1"/>
  <c r="AB350" i="3"/>
  <c r="D183" i="3" s="1"/>
  <c r="AB342" i="3"/>
  <c r="D175" i="3" s="1"/>
  <c r="AB326" i="3"/>
  <c r="N134" i="3" s="1"/>
  <c r="AB310" i="3"/>
  <c r="D138" i="3" s="1"/>
  <c r="AB302" i="3"/>
  <c r="AB286" i="3"/>
  <c r="N89" i="3" s="1"/>
  <c r="AB270" i="3"/>
  <c r="D93" i="3" s="1"/>
  <c r="AB262" i="3"/>
  <c r="AB246" i="3"/>
  <c r="N44" i="3" s="1"/>
  <c r="AB230" i="3"/>
  <c r="AB222" i="3"/>
  <c r="AL283" i="3"/>
  <c r="O86" i="3" s="1"/>
  <c r="AJ252" i="3"/>
  <c r="AK252" i="3" s="1"/>
  <c r="AD250" i="3"/>
  <c r="AL243" i="3"/>
  <c r="AJ253" i="3"/>
  <c r="AH252" i="3"/>
  <c r="AD251" i="3"/>
  <c r="AJ248" i="3"/>
  <c r="AK248" i="3" s="1"/>
  <c r="AJ247" i="3"/>
  <c r="AK247" i="3" s="1"/>
  <c r="AD246" i="3"/>
  <c r="AJ244" i="3"/>
  <c r="AK244" i="3" s="1"/>
  <c r="AH253" i="3"/>
  <c r="AJ249" i="3"/>
  <c r="AH247" i="3"/>
  <c r="AH244" i="3"/>
  <c r="AD252" i="3"/>
  <c r="AJ245" i="3"/>
  <c r="AD253" i="3"/>
  <c r="AH245" i="3"/>
  <c r="AD244" i="3"/>
  <c r="N51" i="3"/>
  <c r="AJ250" i="3"/>
  <c r="AK250" i="3" s="1"/>
  <c r="AJ251" i="3"/>
  <c r="AH250" i="3"/>
  <c r="N47" i="3"/>
  <c r="AJ246" i="3"/>
  <c r="AD245" i="3"/>
  <c r="AJ243" i="3"/>
  <c r="AL288" i="3"/>
  <c r="O91" i="3" s="1"/>
  <c r="AL285" i="3"/>
  <c r="O88" i="3" s="1"/>
  <c r="AL293" i="3"/>
  <c r="O96" i="3" s="1"/>
  <c r="AL332" i="3"/>
  <c r="O140" i="3" s="1"/>
  <c r="AK287" i="3"/>
  <c r="AN287" i="3" s="1"/>
  <c r="AK291" i="3"/>
  <c r="AN291" i="3" s="1"/>
  <c r="AL330" i="3"/>
  <c r="O138" i="3" s="1"/>
  <c r="AK328" i="3"/>
  <c r="AN328" i="3" s="1"/>
  <c r="AH268" i="3"/>
  <c r="AD267" i="3"/>
  <c r="D89" i="3"/>
  <c r="AJ263" i="3"/>
  <c r="D94" i="3"/>
  <c r="AJ269" i="3"/>
  <c r="AK269" i="3" s="1"/>
  <c r="AN269" i="3" s="1"/>
  <c r="D90" i="3"/>
  <c r="AJ273" i="3"/>
  <c r="AK273" i="3" s="1"/>
  <c r="AN273" i="3" s="1"/>
  <c r="AJ264" i="3"/>
  <c r="AH269" i="3"/>
  <c r="AJ265" i="3"/>
  <c r="D95" i="3"/>
  <c r="AJ270" i="3"/>
  <c r="AJ267" i="3"/>
  <c r="AK267" i="3" s="1"/>
  <c r="AN267" i="3" s="1"/>
  <c r="AJ266" i="3"/>
  <c r="D86" i="3"/>
  <c r="AJ271" i="3"/>
  <c r="AK271" i="3" s="1"/>
  <c r="AN271" i="3" s="1"/>
  <c r="AD269" i="3"/>
  <c r="AH266" i="3"/>
  <c r="AD264" i="3"/>
  <c r="D87" i="3"/>
  <c r="AJ272" i="3"/>
  <c r="AK272" i="3" s="1"/>
  <c r="AN272" i="3" s="1"/>
  <c r="AJ268" i="3"/>
  <c r="AD266" i="3"/>
  <c r="D88" i="3"/>
  <c r="AH307" i="3"/>
  <c r="AD312" i="3"/>
  <c r="AD313" i="3"/>
  <c r="AJ309" i="3"/>
  <c r="AD307" i="3"/>
  <c r="D134" i="3"/>
  <c r="AJ310" i="3"/>
  <c r="AJ304" i="3"/>
  <c r="AJ303" i="3"/>
  <c r="AJ311" i="3"/>
  <c r="AJ305" i="3"/>
  <c r="AH304" i="3"/>
  <c r="AH311" i="3"/>
  <c r="AD309" i="3"/>
  <c r="AH305" i="3"/>
  <c r="AJ313" i="3"/>
  <c r="AK313" i="3" s="1"/>
  <c r="AN313" i="3" s="1"/>
  <c r="AJ312" i="3"/>
  <c r="D137" i="3"/>
  <c r="AJ306" i="3"/>
  <c r="AH313" i="3"/>
  <c r="AH312" i="3"/>
  <c r="AJ308" i="3"/>
  <c r="AK308" i="3" s="1"/>
  <c r="AN308" i="3" s="1"/>
  <c r="AJ307" i="3"/>
  <c r="AH306" i="3"/>
  <c r="AD305" i="3"/>
  <c r="AD304" i="3"/>
  <c r="D131" i="3"/>
  <c r="AJ373" i="3"/>
  <c r="AK373" i="3" s="1"/>
  <c r="AN373" i="3" s="1"/>
  <c r="N184" i="3"/>
  <c r="AH373" i="3"/>
  <c r="N185" i="3"/>
  <c r="AJ368" i="3"/>
  <c r="AJ365" i="3"/>
  <c r="AK365" i="3" s="1"/>
  <c r="AN365" i="3" s="1"/>
  <c r="AD364" i="3"/>
  <c r="N176" i="3"/>
  <c r="AJ369" i="3"/>
  <c r="AH365" i="3"/>
  <c r="N177" i="3"/>
  <c r="AD373" i="3"/>
  <c r="AJ370" i="3"/>
  <c r="N180" i="3"/>
  <c r="N186" i="3"/>
  <c r="AJ371" i="3"/>
  <c r="AH370" i="3"/>
  <c r="AJ366" i="3"/>
  <c r="AK366" i="3" s="1"/>
  <c r="AN366" i="3" s="1"/>
  <c r="AD365" i="3"/>
  <c r="AJ372" i="3"/>
  <c r="AK372" i="3" s="1"/>
  <c r="AN372" i="3" s="1"/>
  <c r="AH371" i="3"/>
  <c r="AD369" i="3"/>
  <c r="N181" i="3"/>
  <c r="AH366" i="3"/>
  <c r="AJ363" i="3"/>
  <c r="AH372" i="3"/>
  <c r="AL371" i="3"/>
  <c r="O184" i="3" s="1"/>
  <c r="AD370" i="3"/>
  <c r="N182" i="3"/>
  <c r="AJ364" i="3"/>
  <c r="AK364" i="3" s="1"/>
  <c r="AN364" i="3" s="1"/>
  <c r="N183" i="3"/>
  <c r="AJ367" i="3"/>
  <c r="AK367" i="3" s="1"/>
  <c r="AN367" i="3" s="1"/>
  <c r="AH364" i="3"/>
  <c r="AL363" i="3"/>
  <c r="O176" i="3" s="1"/>
  <c r="AK292" i="3"/>
  <c r="AN292" i="3" s="1"/>
  <c r="AK331" i="3"/>
  <c r="AN331" i="3" s="1"/>
  <c r="AE323" i="3"/>
  <c r="AE327" i="3"/>
  <c r="AK332" i="3"/>
  <c r="AN332" i="3" s="1"/>
  <c r="AK323" i="3"/>
  <c r="AN323" i="3" s="1"/>
  <c r="AK327" i="3"/>
  <c r="AN327" i="3" s="1"/>
  <c r="AJ351" i="3"/>
  <c r="AH343" i="3"/>
  <c r="AH351" i="3"/>
  <c r="AJ348" i="3"/>
  <c r="AK348" i="3" s="1"/>
  <c r="AN348" i="3" s="1"/>
  <c r="AH344" i="3"/>
  <c r="AJ352" i="3"/>
  <c r="AH348" i="3"/>
  <c r="AJ345" i="3"/>
  <c r="AK345" i="3" s="1"/>
  <c r="AN345" i="3" s="1"/>
  <c r="AD343" i="3"/>
  <c r="AJ353" i="3"/>
  <c r="AK353" i="3" s="1"/>
  <c r="AN353" i="3" s="1"/>
  <c r="D180" i="3"/>
  <c r="AD344" i="3"/>
  <c r="AH353" i="3"/>
  <c r="AJ349" i="3"/>
  <c r="AK349" i="3" s="1"/>
  <c r="AN349" i="3" s="1"/>
  <c r="AD348" i="3"/>
  <c r="AJ346" i="3"/>
  <c r="AK346" i="3" s="1"/>
  <c r="AN346" i="3" s="1"/>
  <c r="AH349" i="3"/>
  <c r="D181" i="3"/>
  <c r="D178" i="3"/>
  <c r="D186" i="3"/>
  <c r="D185" i="3"/>
  <c r="AJ350" i="3"/>
  <c r="AD349" i="3"/>
  <c r="AJ347" i="3"/>
  <c r="AK347" i="3" s="1"/>
  <c r="AN347" i="3" s="1"/>
  <c r="AJ344" i="3"/>
  <c r="AK344" i="3" s="1"/>
  <c r="AN344" i="3" s="1"/>
  <c r="AJ343" i="3"/>
  <c r="AK283" i="3"/>
  <c r="AN283" i="3" s="1"/>
  <c r="AK289" i="3"/>
  <c r="AN289" i="3" s="1"/>
  <c r="AL286" i="3"/>
  <c r="O89" i="3" s="1"/>
  <c r="N49" i="3"/>
  <c r="AJ231" i="3"/>
  <c r="AK231" i="3" s="1"/>
  <c r="AD229" i="3"/>
  <c r="AJ232" i="3"/>
  <c r="AK232" i="3" s="1"/>
  <c r="AH225" i="3"/>
  <c r="AJ233" i="3"/>
  <c r="AK233" i="3" s="1"/>
  <c r="AH232" i="3"/>
  <c r="AJ228" i="3"/>
  <c r="AJ225" i="3"/>
  <c r="AK225" i="3" s="1"/>
  <c r="AD224" i="3"/>
  <c r="AD232" i="3"/>
  <c r="AD233" i="3"/>
  <c r="AJ229" i="3"/>
  <c r="AD225" i="3"/>
  <c r="D51" i="3"/>
  <c r="AH229" i="3"/>
  <c r="AD228" i="3"/>
  <c r="AD231" i="3"/>
  <c r="D46" i="3"/>
  <c r="AJ224" i="3"/>
  <c r="AH224" i="3"/>
  <c r="AH231" i="3"/>
  <c r="AD342" i="3"/>
  <c r="N40" i="3"/>
  <c r="N41" i="3"/>
  <c r="AJ242" i="3"/>
  <c r="AK242" i="3" s="1"/>
  <c r="N48" i="3"/>
  <c r="AH342" i="3"/>
  <c r="AJ342" i="3"/>
  <c r="AK342" i="3" s="1"/>
  <c r="AJ362" i="3"/>
  <c r="AK362" i="3" s="1"/>
  <c r="AH362" i="3"/>
  <c r="AD362" i="3"/>
  <c r="AJ302" i="3"/>
  <c r="AJ262" i="3"/>
  <c r="AJ223" i="3"/>
  <c r="AK223" i="3" s="1"/>
  <c r="AJ230" i="3"/>
  <c r="AK230" i="3" s="1"/>
  <c r="AJ222" i="3"/>
  <c r="AK222" i="3" s="1"/>
  <c r="AJ226" i="3"/>
  <c r="AK226" i="3" s="1"/>
  <c r="AJ227" i="3"/>
  <c r="AK227" i="3" s="1"/>
  <c r="AE322" i="3"/>
  <c r="N144" i="3" s="1"/>
  <c r="AN322" i="3"/>
  <c r="AN314" i="3"/>
  <c r="AN315" i="3"/>
  <c r="AN316" i="3"/>
  <c r="AN294" i="3"/>
  <c r="AN295" i="3"/>
  <c r="AN296" i="3"/>
  <c r="AP254" i="3"/>
  <c r="AP255" i="3"/>
  <c r="AP256" i="3"/>
  <c r="AE324" i="3" l="1"/>
  <c r="AE330" i="3"/>
  <c r="AE331" i="3"/>
  <c r="AE325" i="3"/>
  <c r="AE328" i="3"/>
  <c r="AL284" i="3"/>
  <c r="O87" i="3" s="1"/>
  <c r="AK251" i="3"/>
  <c r="AN251" i="3" s="1"/>
  <c r="AL327" i="3"/>
  <c r="O135" i="3" s="1"/>
  <c r="AL244" i="3"/>
  <c r="AL323" i="3"/>
  <c r="O131" i="3" s="1"/>
  <c r="AI323" i="3"/>
  <c r="AM323" i="3" s="1"/>
  <c r="AK249" i="3"/>
  <c r="AN249" i="3" s="1"/>
  <c r="AK253" i="3"/>
  <c r="AN253" i="3" s="1"/>
  <c r="AK243" i="3"/>
  <c r="AN243" i="3" s="1"/>
  <c r="AK246" i="3"/>
  <c r="AN246" i="3" s="1"/>
  <c r="AK245" i="3"/>
  <c r="AN245" i="3" s="1"/>
  <c r="AE333" i="3"/>
  <c r="AE329" i="3"/>
  <c r="AL324" i="3"/>
  <c r="O132" i="3" s="1"/>
  <c r="AE332" i="3"/>
  <c r="AL326" i="3"/>
  <c r="O134" i="3" s="1"/>
  <c r="AL304" i="3"/>
  <c r="E132" i="3" s="1"/>
  <c r="AL289" i="3"/>
  <c r="O92" i="3" s="1"/>
  <c r="AL250" i="3"/>
  <c r="AI329" i="3"/>
  <c r="AM329" i="3" s="1"/>
  <c r="AO329" i="3" s="1"/>
  <c r="AL291" i="3"/>
  <c r="O94" i="3" s="1"/>
  <c r="AL328" i="3"/>
  <c r="O136" i="3" s="1"/>
  <c r="AL287" i="3"/>
  <c r="O90" i="3" s="1"/>
  <c r="AL322" i="3"/>
  <c r="O130" i="3" s="1"/>
  <c r="AI327" i="3"/>
  <c r="AM327" i="3" s="1"/>
  <c r="AO327" i="3" s="1"/>
  <c r="AQ327" i="3" s="1"/>
  <c r="Q135" i="3" s="1"/>
  <c r="AI333" i="3"/>
  <c r="AM333" i="3" s="1"/>
  <c r="AO333" i="3" s="1"/>
  <c r="AI324" i="3"/>
  <c r="AM324" i="3" s="1"/>
  <c r="AO324" i="3" s="1"/>
  <c r="AP324" i="3" s="1"/>
  <c r="P132" i="3" s="1"/>
  <c r="AL292" i="3"/>
  <c r="O95" i="3" s="1"/>
  <c r="D336" i="3"/>
  <c r="AI322" i="3"/>
  <c r="AI332" i="3"/>
  <c r="AM332" i="3" s="1"/>
  <c r="AO332" i="3" s="1"/>
  <c r="AI328" i="3"/>
  <c r="AM328" i="3" s="1"/>
  <c r="AO328" i="3" s="1"/>
  <c r="D335" i="3"/>
  <c r="AI330" i="3"/>
  <c r="AM330" i="3" s="1"/>
  <c r="AO330" i="3" s="1"/>
  <c r="AP330" i="3" s="1"/>
  <c r="P138" i="3" s="1"/>
  <c r="AI325" i="3"/>
  <c r="AM325" i="3" s="1"/>
  <c r="AO325" i="3" s="1"/>
  <c r="AI331" i="3"/>
  <c r="AM331" i="3" s="1"/>
  <c r="AO331" i="3" s="1"/>
  <c r="AQ331" i="3" s="1"/>
  <c r="Q139" i="3" s="1"/>
  <c r="AI326" i="3"/>
  <c r="AM326" i="3" s="1"/>
  <c r="AO326" i="3" s="1"/>
  <c r="AK224" i="3"/>
  <c r="AN224" i="3" s="1"/>
  <c r="AL333" i="3"/>
  <c r="O141" i="3" s="1"/>
  <c r="AL329" i="3"/>
  <c r="O137" i="3" s="1"/>
  <c r="AK229" i="3"/>
  <c r="AN229" i="3" s="1"/>
  <c r="AK228" i="3"/>
  <c r="AN228" i="3" s="1"/>
  <c r="AL325" i="3"/>
  <c r="O133" i="3" s="1"/>
  <c r="AN250" i="3"/>
  <c r="AN244" i="3"/>
  <c r="AL247" i="3"/>
  <c r="AL246" i="3"/>
  <c r="AL248" i="3"/>
  <c r="O46" i="3" s="1"/>
  <c r="AN247" i="3"/>
  <c r="AL245" i="3"/>
  <c r="AN248" i="3"/>
  <c r="AL251" i="3"/>
  <c r="O49" i="3" s="1"/>
  <c r="AL249" i="3"/>
  <c r="O47" i="3" s="1"/>
  <c r="AN252" i="3"/>
  <c r="AL253" i="3"/>
  <c r="AL252" i="3"/>
  <c r="O50" i="3" s="1"/>
  <c r="AL345" i="3"/>
  <c r="E178" i="3" s="1"/>
  <c r="AL367" i="3"/>
  <c r="O180" i="3" s="1"/>
  <c r="AL343" i="3"/>
  <c r="E176" i="3" s="1"/>
  <c r="AL370" i="3"/>
  <c r="O183" i="3" s="1"/>
  <c r="AL309" i="3"/>
  <c r="E137" i="3" s="1"/>
  <c r="AL346" i="3"/>
  <c r="E179" i="3" s="1"/>
  <c r="AL353" i="3"/>
  <c r="E186" i="3" s="1"/>
  <c r="AL351" i="3"/>
  <c r="E184" i="3" s="1"/>
  <c r="AL271" i="3"/>
  <c r="E94" i="3" s="1"/>
  <c r="AL268" i="3"/>
  <c r="E91" i="3" s="1"/>
  <c r="AO323" i="3"/>
  <c r="AP323" i="3" s="1"/>
  <c r="P131" i="3" s="1"/>
  <c r="AL344" i="3"/>
  <c r="E177" i="3" s="1"/>
  <c r="AL312" i="3"/>
  <c r="E140" i="3" s="1"/>
  <c r="AL307" i="3"/>
  <c r="E135" i="3" s="1"/>
  <c r="AL266" i="3"/>
  <c r="E89" i="3" s="1"/>
  <c r="AL267" i="3"/>
  <c r="E90" i="3" s="1"/>
  <c r="AK371" i="3"/>
  <c r="AN371" i="3" s="1"/>
  <c r="AK307" i="3"/>
  <c r="AN307" i="3" s="1"/>
  <c r="AK306" i="3"/>
  <c r="AN306" i="3" s="1"/>
  <c r="AK310" i="3"/>
  <c r="AN310" i="3" s="1"/>
  <c r="AE353" i="3"/>
  <c r="AK350" i="3"/>
  <c r="AN350" i="3" s="1"/>
  <c r="AL273" i="3"/>
  <c r="E96" i="3" s="1"/>
  <c r="AL263" i="3"/>
  <c r="E86" i="3" s="1"/>
  <c r="AL348" i="3"/>
  <c r="E181" i="3" s="1"/>
  <c r="AL347" i="3"/>
  <c r="E180" i="3" s="1"/>
  <c r="AL365" i="3"/>
  <c r="O178" i="3" s="1"/>
  <c r="AK368" i="3"/>
  <c r="AN368" i="3" s="1"/>
  <c r="AL310" i="3"/>
  <c r="E138" i="3" s="1"/>
  <c r="AK311" i="3"/>
  <c r="AN311" i="3" s="1"/>
  <c r="AL313" i="3"/>
  <c r="E141" i="3" s="1"/>
  <c r="AL265" i="3"/>
  <c r="E88" i="3" s="1"/>
  <c r="AL264" i="3"/>
  <c r="E87" i="3" s="1"/>
  <c r="AK264" i="3"/>
  <c r="AN264" i="3" s="1"/>
  <c r="AK351" i="3"/>
  <c r="AN351" i="3" s="1"/>
  <c r="AK363" i="3"/>
  <c r="AN363" i="3" s="1"/>
  <c r="AL311" i="3"/>
  <c r="E139" i="3" s="1"/>
  <c r="AK303" i="3"/>
  <c r="AN303" i="3" s="1"/>
  <c r="AL352" i="3"/>
  <c r="E185" i="3" s="1"/>
  <c r="AL350" i="3"/>
  <c r="E183" i="3" s="1"/>
  <c r="AL368" i="3"/>
  <c r="O181" i="3" s="1"/>
  <c r="AK369" i="3"/>
  <c r="AN369" i="3" s="1"/>
  <c r="AI373" i="3"/>
  <c r="AM373" i="3" s="1"/>
  <c r="AO373" i="3" s="1"/>
  <c r="AK312" i="3"/>
  <c r="AN312" i="3" s="1"/>
  <c r="AK304" i="3"/>
  <c r="AN304" i="3" s="1"/>
  <c r="AL308" i="3"/>
  <c r="E136" i="3" s="1"/>
  <c r="AK266" i="3"/>
  <c r="AN266" i="3" s="1"/>
  <c r="AK265" i="3"/>
  <c r="AN265" i="3" s="1"/>
  <c r="AL272" i="3"/>
  <c r="E95" i="3" s="1"/>
  <c r="AK263" i="3"/>
  <c r="AN263" i="3" s="1"/>
  <c r="AI343" i="3"/>
  <c r="AM343" i="3" s="1"/>
  <c r="AI350" i="3"/>
  <c r="AM350" i="3" s="1"/>
  <c r="AI347" i="3"/>
  <c r="AM347" i="3" s="1"/>
  <c r="AO347" i="3" s="1"/>
  <c r="AI344" i="3"/>
  <c r="AM344" i="3" s="1"/>
  <c r="AO344" i="3" s="1"/>
  <c r="AI352" i="3"/>
  <c r="AM352" i="3" s="1"/>
  <c r="AI349" i="3"/>
  <c r="AM349" i="3" s="1"/>
  <c r="AO349" i="3" s="1"/>
  <c r="AI351" i="3"/>
  <c r="AM351" i="3" s="1"/>
  <c r="AI346" i="3"/>
  <c r="AM346" i="3" s="1"/>
  <c r="AO346" i="3" s="1"/>
  <c r="AI345" i="3"/>
  <c r="AM345" i="3" s="1"/>
  <c r="AO345" i="3" s="1"/>
  <c r="AI348" i="3"/>
  <c r="AM348" i="3" s="1"/>
  <c r="AO348" i="3" s="1"/>
  <c r="AL373" i="3"/>
  <c r="O186" i="3" s="1"/>
  <c r="AK309" i="3"/>
  <c r="AN309" i="3" s="1"/>
  <c r="AK268" i="3"/>
  <c r="AN268" i="3" s="1"/>
  <c r="AE350" i="3"/>
  <c r="AE347" i="3"/>
  <c r="AE352" i="3"/>
  <c r="AE349" i="3"/>
  <c r="AE345" i="3"/>
  <c r="AE344" i="3"/>
  <c r="AE346" i="3"/>
  <c r="AE343" i="3"/>
  <c r="AE351" i="3"/>
  <c r="AE348" i="3"/>
  <c r="AK343" i="3"/>
  <c r="AN343" i="3" s="1"/>
  <c r="AI353" i="3"/>
  <c r="AM353" i="3" s="1"/>
  <c r="AO353" i="3" s="1"/>
  <c r="AE369" i="3"/>
  <c r="AE372" i="3"/>
  <c r="AE365" i="3"/>
  <c r="AE368" i="3"/>
  <c r="AE371" i="3"/>
  <c r="AE367" i="3"/>
  <c r="AE364" i="3"/>
  <c r="AE370" i="3"/>
  <c r="AE366" i="3"/>
  <c r="AE363" i="3"/>
  <c r="AL349" i="3"/>
  <c r="E182" i="3" s="1"/>
  <c r="AK352" i="3"/>
  <c r="AN352" i="3" s="1"/>
  <c r="AQ326" i="3"/>
  <c r="Q134" i="3" s="1"/>
  <c r="AL366" i="3"/>
  <c r="O179" i="3" s="1"/>
  <c r="AL369" i="3"/>
  <c r="O182" i="3" s="1"/>
  <c r="AK370" i="3"/>
  <c r="AN370" i="3" s="1"/>
  <c r="AL364" i="3"/>
  <c r="O177" i="3" s="1"/>
  <c r="AL303" i="3"/>
  <c r="E131" i="3" s="1"/>
  <c r="AK305" i="3"/>
  <c r="AN305" i="3" s="1"/>
  <c r="AL306" i="3"/>
  <c r="E134" i="3" s="1"/>
  <c r="AL270" i="3"/>
  <c r="E93" i="3" s="1"/>
  <c r="AL269" i="3"/>
  <c r="E92" i="3" s="1"/>
  <c r="AI369" i="3"/>
  <c r="AM369" i="3" s="1"/>
  <c r="AI366" i="3"/>
  <c r="AM366" i="3" s="1"/>
  <c r="AO366" i="3" s="1"/>
  <c r="AI372" i="3"/>
  <c r="AM372" i="3" s="1"/>
  <c r="AO372" i="3" s="1"/>
  <c r="AI365" i="3"/>
  <c r="AM365" i="3" s="1"/>
  <c r="AO365" i="3" s="1"/>
  <c r="AI368" i="3"/>
  <c r="AM368" i="3" s="1"/>
  <c r="AI363" i="3"/>
  <c r="AM363" i="3" s="1"/>
  <c r="AI371" i="3"/>
  <c r="AM371" i="3" s="1"/>
  <c r="AI367" i="3"/>
  <c r="AM367" i="3" s="1"/>
  <c r="AO367" i="3" s="1"/>
  <c r="AI364" i="3"/>
  <c r="AM364" i="3" s="1"/>
  <c r="AO364" i="3" s="1"/>
  <c r="AI370" i="3"/>
  <c r="AM370" i="3" s="1"/>
  <c r="AE373" i="3"/>
  <c r="AL305" i="3"/>
  <c r="E133" i="3" s="1"/>
  <c r="AK270" i="3"/>
  <c r="AN270" i="3" s="1"/>
  <c r="N46" i="3"/>
  <c r="AL224" i="3"/>
  <c r="E42" i="3" s="1"/>
  <c r="O42" i="3"/>
  <c r="AL228" i="3"/>
  <c r="E46" i="3" s="1"/>
  <c r="AL231" i="3"/>
  <c r="E49" i="3" s="1"/>
  <c r="AL229" i="3"/>
  <c r="E47" i="3" s="1"/>
  <c r="AL233" i="3"/>
  <c r="E51" i="3" s="1"/>
  <c r="AN233" i="3"/>
  <c r="AL232" i="3"/>
  <c r="E50" i="3" s="1"/>
  <c r="AN232" i="3"/>
  <c r="AL225" i="3"/>
  <c r="E43" i="3" s="1"/>
  <c r="AN225" i="3"/>
  <c r="AN231" i="3"/>
  <c r="AL342" i="3"/>
  <c r="E175" i="3" s="1"/>
  <c r="AN342" i="3"/>
  <c r="AL362" i="3"/>
  <c r="O175" i="3" s="1"/>
  <c r="D355" i="3"/>
  <c r="D376" i="3"/>
  <c r="AE362" i="3"/>
  <c r="N189" i="3" s="1"/>
  <c r="AI362" i="3"/>
  <c r="D375" i="3"/>
  <c r="AE342" i="3"/>
  <c r="AI342" i="3"/>
  <c r="D356" i="3"/>
  <c r="AN362" i="3"/>
  <c r="D276" i="3"/>
  <c r="D275" i="3"/>
  <c r="D316" i="3"/>
  <c r="D315" i="3"/>
  <c r="D236" i="3"/>
  <c r="D235" i="3"/>
  <c r="D296" i="3"/>
  <c r="D295" i="3"/>
  <c r="AQ324" i="3" l="1"/>
  <c r="Q132" i="3" s="1"/>
  <c r="AP326" i="3"/>
  <c r="P134" i="3" s="1"/>
  <c r="AQ325" i="3"/>
  <c r="Q133" i="3" s="1"/>
  <c r="AQ330" i="3"/>
  <c r="Q138" i="3" s="1"/>
  <c r="AQ328" i="3"/>
  <c r="Q136" i="3" s="1"/>
  <c r="AQ347" i="3"/>
  <c r="G180" i="3" s="1"/>
  <c r="R134" i="3"/>
  <c r="AQ329" i="3"/>
  <c r="Q137" i="3" s="1"/>
  <c r="AQ333" i="3"/>
  <c r="Q141" i="3" s="1"/>
  <c r="AP325" i="3"/>
  <c r="P133" i="3" s="1"/>
  <c r="AP333" i="3"/>
  <c r="P141" i="3" s="1"/>
  <c r="AP329" i="3"/>
  <c r="P137" i="3" s="1"/>
  <c r="AQ367" i="3"/>
  <c r="Q180" i="3" s="1"/>
  <c r="AQ346" i="3"/>
  <c r="G179" i="3" s="1"/>
  <c r="R132" i="3"/>
  <c r="AQ365" i="3"/>
  <c r="Q178" i="3" s="1"/>
  <c r="O43" i="3"/>
  <c r="AP331" i="3"/>
  <c r="P139" i="3" s="1"/>
  <c r="R139" i="3" s="1"/>
  <c r="S139" i="3" s="1"/>
  <c r="AQ323" i="3"/>
  <c r="Q131" i="3" s="1"/>
  <c r="R131" i="3" s="1"/>
  <c r="R138" i="3"/>
  <c r="AP328" i="3"/>
  <c r="P136" i="3" s="1"/>
  <c r="R136" i="3" s="1"/>
  <c r="S136" i="3" s="1"/>
  <c r="AQ349" i="3"/>
  <c r="G182" i="3" s="1"/>
  <c r="AQ364" i="3"/>
  <c r="Q177" i="3" s="1"/>
  <c r="AP346" i="3"/>
  <c r="F179" i="3" s="1"/>
  <c r="AO351" i="3"/>
  <c r="AQ351" i="3" s="1"/>
  <c r="G184" i="3" s="1"/>
  <c r="AP348" i="3"/>
  <c r="F181" i="3" s="1"/>
  <c r="AQ366" i="3"/>
  <c r="Q179" i="3" s="1"/>
  <c r="AQ372" i="3"/>
  <c r="Q185" i="3" s="1"/>
  <c r="AP372" i="3"/>
  <c r="P185" i="3" s="1"/>
  <c r="AP345" i="3"/>
  <c r="F178" i="3" s="1"/>
  <c r="AQ345" i="3"/>
  <c r="G178" i="3" s="1"/>
  <c r="AP353" i="3"/>
  <c r="F186" i="3" s="1"/>
  <c r="AQ353" i="3"/>
  <c r="G186" i="3" s="1"/>
  <c r="AQ344" i="3"/>
  <c r="G177" i="3" s="1"/>
  <c r="AP344" i="3"/>
  <c r="F177" i="3" s="1"/>
  <c r="AO368" i="3"/>
  <c r="AP368" i="3" s="1"/>
  <c r="P181" i="3" s="1"/>
  <c r="AQ373" i="3"/>
  <c r="Q186" i="3" s="1"/>
  <c r="AP373" i="3"/>
  <c r="P186" i="3" s="1"/>
  <c r="AP365" i="3"/>
  <c r="P178" i="3" s="1"/>
  <c r="AO352" i="3"/>
  <c r="AP352" i="3" s="1"/>
  <c r="F185" i="3" s="1"/>
  <c r="AP347" i="3"/>
  <c r="F180" i="3" s="1"/>
  <c r="AO370" i="3"/>
  <c r="AP364" i="3"/>
  <c r="P177" i="3" s="1"/>
  <c r="AQ348" i="3"/>
  <c r="G181" i="3" s="1"/>
  <c r="AO369" i="3"/>
  <c r="AP369" i="3" s="1"/>
  <c r="P182" i="3" s="1"/>
  <c r="AO350" i="3"/>
  <c r="AP350" i="3" s="1"/>
  <c r="F183" i="3" s="1"/>
  <c r="AO343" i="3"/>
  <c r="AP332" i="3"/>
  <c r="P140" i="3" s="1"/>
  <c r="AQ332" i="3"/>
  <c r="Q140" i="3" s="1"/>
  <c r="AO371" i="3"/>
  <c r="AP349" i="3"/>
  <c r="F182" i="3" s="1"/>
  <c r="AP327" i="3"/>
  <c r="P135" i="3" s="1"/>
  <c r="R135" i="3" s="1"/>
  <c r="S135" i="3" s="1"/>
  <c r="AP367" i="3"/>
  <c r="P180" i="3" s="1"/>
  <c r="R180" i="3" s="1"/>
  <c r="AO363" i="3"/>
  <c r="AP366" i="3"/>
  <c r="P179" i="3" s="1"/>
  <c r="D255" i="3"/>
  <c r="D256" i="3"/>
  <c r="AH282" i="3"/>
  <c r="AD282" i="3"/>
  <c r="AH262" i="3"/>
  <c r="AD262" i="3"/>
  <c r="AD223" i="3"/>
  <c r="AH223" i="3"/>
  <c r="AD226" i="3"/>
  <c r="AH226" i="3"/>
  <c r="AD227" i="3"/>
  <c r="AH227" i="3"/>
  <c r="AD230" i="3"/>
  <c r="AH230" i="3"/>
  <c r="R133" i="3" l="1"/>
  <c r="R137" i="3"/>
  <c r="S137" i="3" s="1"/>
  <c r="H180" i="3"/>
  <c r="R141" i="3"/>
  <c r="S141" i="3" s="1"/>
  <c r="H182" i="3"/>
  <c r="H179" i="3"/>
  <c r="R185" i="3"/>
  <c r="S185" i="3" s="1"/>
  <c r="H177" i="3"/>
  <c r="H186" i="3"/>
  <c r="R179" i="3"/>
  <c r="R178" i="3"/>
  <c r="H178" i="3"/>
  <c r="R177" i="3"/>
  <c r="H181" i="3"/>
  <c r="R186" i="3"/>
  <c r="S186" i="3" s="1"/>
  <c r="R140" i="3"/>
  <c r="S140" i="3" s="1"/>
  <c r="AQ352" i="3"/>
  <c r="G185" i="3" s="1"/>
  <c r="H185" i="3" s="1"/>
  <c r="AP351" i="3"/>
  <c r="F184" i="3" s="1"/>
  <c r="H184" i="3" s="1"/>
  <c r="AQ369" i="3"/>
  <c r="Q182" i="3" s="1"/>
  <c r="R182" i="3" s="1"/>
  <c r="AQ350" i="3"/>
  <c r="G183" i="3" s="1"/>
  <c r="H183" i="3" s="1"/>
  <c r="AI269" i="3"/>
  <c r="AM269" i="3" s="1"/>
  <c r="AO269" i="3" s="1"/>
  <c r="AI268" i="3"/>
  <c r="AM268" i="3" s="1"/>
  <c r="AO268" i="3" s="1"/>
  <c r="AI265" i="3"/>
  <c r="AM265" i="3" s="1"/>
  <c r="AO265" i="3" s="1"/>
  <c r="AI272" i="3"/>
  <c r="AM272" i="3" s="1"/>
  <c r="AO272" i="3" s="1"/>
  <c r="AI264" i="3"/>
  <c r="AM264" i="3" s="1"/>
  <c r="AO264" i="3" s="1"/>
  <c r="AI267" i="3"/>
  <c r="AM267" i="3" s="1"/>
  <c r="AO267" i="3" s="1"/>
  <c r="AI270" i="3"/>
  <c r="AM270" i="3" s="1"/>
  <c r="AO270" i="3" s="1"/>
  <c r="AI263" i="3"/>
  <c r="AM263" i="3" s="1"/>
  <c r="AO263" i="3" s="1"/>
  <c r="AI266" i="3"/>
  <c r="AM266" i="3" s="1"/>
  <c r="AO266" i="3" s="1"/>
  <c r="AI271" i="3"/>
  <c r="AM271" i="3" s="1"/>
  <c r="AO271" i="3" s="1"/>
  <c r="AI273" i="3"/>
  <c r="AM273" i="3" s="1"/>
  <c r="AO273" i="3" s="1"/>
  <c r="AP371" i="3"/>
  <c r="P184" i="3" s="1"/>
  <c r="AQ371" i="3"/>
  <c r="Q184" i="3" s="1"/>
  <c r="AQ370" i="3"/>
  <c r="Q183" i="3" s="1"/>
  <c r="AP370" i="3"/>
  <c r="P183" i="3" s="1"/>
  <c r="AI291" i="3"/>
  <c r="AM291" i="3" s="1"/>
  <c r="AO291" i="3" s="1"/>
  <c r="AI286" i="3"/>
  <c r="AM286" i="3" s="1"/>
  <c r="AO286" i="3" s="1"/>
  <c r="AI284" i="3"/>
  <c r="AM284" i="3" s="1"/>
  <c r="AO284" i="3" s="1"/>
  <c r="AI290" i="3"/>
  <c r="AM290" i="3" s="1"/>
  <c r="AO290" i="3" s="1"/>
  <c r="AI289" i="3"/>
  <c r="AM289" i="3" s="1"/>
  <c r="AO289" i="3" s="1"/>
  <c r="AI283" i="3"/>
  <c r="AM283" i="3" s="1"/>
  <c r="AO283" i="3" s="1"/>
  <c r="AI287" i="3"/>
  <c r="AM287" i="3" s="1"/>
  <c r="AO287" i="3" s="1"/>
  <c r="AI292" i="3"/>
  <c r="AM292" i="3" s="1"/>
  <c r="AO292" i="3" s="1"/>
  <c r="AI285" i="3"/>
  <c r="AM285" i="3" s="1"/>
  <c r="AO285" i="3" s="1"/>
  <c r="AI288" i="3"/>
  <c r="AM288" i="3" s="1"/>
  <c r="AO288" i="3" s="1"/>
  <c r="AI293" i="3"/>
  <c r="AM293" i="3" s="1"/>
  <c r="AO293" i="3" s="1"/>
  <c r="AQ368" i="3"/>
  <c r="Q181" i="3" s="1"/>
  <c r="R181" i="3" s="1"/>
  <c r="AP363" i="3"/>
  <c r="P176" i="3" s="1"/>
  <c r="AQ363" i="3"/>
  <c r="Q176" i="3" s="1"/>
  <c r="AE290" i="3"/>
  <c r="AE286" i="3"/>
  <c r="AE284" i="3"/>
  <c r="AE288" i="3"/>
  <c r="AE283" i="3"/>
  <c r="AE285" i="3"/>
  <c r="AE291" i="3"/>
  <c r="AE289" i="3"/>
  <c r="AE287" i="3"/>
  <c r="AE292" i="3"/>
  <c r="AE293" i="3"/>
  <c r="AE265" i="3"/>
  <c r="AE263" i="3"/>
  <c r="AE269" i="3"/>
  <c r="AE272" i="3"/>
  <c r="AE268" i="3"/>
  <c r="AE271" i="3"/>
  <c r="AE264" i="3"/>
  <c r="AE270" i="3"/>
  <c r="AE266" i="3"/>
  <c r="AE267" i="3"/>
  <c r="AE273" i="3"/>
  <c r="AP343" i="3"/>
  <c r="F176" i="3" s="1"/>
  <c r="AQ343" i="3"/>
  <c r="G176" i="3" s="1"/>
  <c r="AE262" i="3"/>
  <c r="D99" i="3" s="1"/>
  <c r="AI282" i="3"/>
  <c r="AM282" i="3" s="1"/>
  <c r="AI262" i="3"/>
  <c r="AM262" i="3" s="1"/>
  <c r="AE282" i="3"/>
  <c r="N99" i="3" s="1"/>
  <c r="AN227" i="3"/>
  <c r="AN226" i="3"/>
  <c r="AN223" i="3"/>
  <c r="AK262" i="3"/>
  <c r="AN262" i="3" s="1"/>
  <c r="AK282" i="3"/>
  <c r="AN282" i="3" s="1"/>
  <c r="AN222" i="3"/>
  <c r="AN230" i="3"/>
  <c r="AN242" i="3"/>
  <c r="AK302" i="3"/>
  <c r="AN302" i="3" s="1"/>
  <c r="AL227" i="3"/>
  <c r="AL262" i="3"/>
  <c r="AL282" i="3"/>
  <c r="AL223" i="3"/>
  <c r="AL226" i="3"/>
  <c r="AL230" i="3"/>
  <c r="R183" i="3" l="1"/>
  <c r="H176" i="3"/>
  <c r="R176" i="3"/>
  <c r="R184" i="3"/>
  <c r="S184" i="3" s="1"/>
  <c r="AP292" i="3"/>
  <c r="P95" i="3" s="1"/>
  <c r="AQ292" i="3"/>
  <c r="Q95" i="3" s="1"/>
  <c r="AP270" i="3"/>
  <c r="F93" i="3" s="1"/>
  <c r="AQ270" i="3"/>
  <c r="G93" i="3" s="1"/>
  <c r="AP285" i="3"/>
  <c r="P88" i="3" s="1"/>
  <c r="AQ285" i="3"/>
  <c r="Q88" i="3" s="1"/>
  <c r="AQ291" i="3"/>
  <c r="Q94" i="3" s="1"/>
  <c r="AP291" i="3"/>
  <c r="P94" i="3" s="1"/>
  <c r="AQ263" i="3"/>
  <c r="G86" i="3" s="1"/>
  <c r="AP263" i="3"/>
  <c r="F86" i="3" s="1"/>
  <c r="AP287" i="3"/>
  <c r="P90" i="3" s="1"/>
  <c r="AQ287" i="3"/>
  <c r="Q90" i="3" s="1"/>
  <c r="AQ267" i="3"/>
  <c r="G90" i="3" s="1"/>
  <c r="AP267" i="3"/>
  <c r="F90" i="3" s="1"/>
  <c r="AP283" i="3"/>
  <c r="P86" i="3" s="1"/>
  <c r="AQ283" i="3"/>
  <c r="Q86" i="3" s="1"/>
  <c r="AP264" i="3"/>
  <c r="F87" i="3" s="1"/>
  <c r="AQ264" i="3"/>
  <c r="G87" i="3" s="1"/>
  <c r="AP289" i="3"/>
  <c r="P92" i="3" s="1"/>
  <c r="AQ289" i="3"/>
  <c r="Q92" i="3" s="1"/>
  <c r="AP272" i="3"/>
  <c r="F95" i="3" s="1"/>
  <c r="AQ272" i="3"/>
  <c r="G95" i="3" s="1"/>
  <c r="AQ290" i="3"/>
  <c r="Q93" i="3" s="1"/>
  <c r="AP290" i="3"/>
  <c r="P93" i="3" s="1"/>
  <c r="AP273" i="3"/>
  <c r="F96" i="3" s="1"/>
  <c r="AQ273" i="3"/>
  <c r="G96" i="3" s="1"/>
  <c r="AP265" i="3"/>
  <c r="F88" i="3" s="1"/>
  <c r="AQ265" i="3"/>
  <c r="G88" i="3" s="1"/>
  <c r="AP293" i="3"/>
  <c r="P96" i="3" s="1"/>
  <c r="AQ293" i="3"/>
  <c r="Q96" i="3" s="1"/>
  <c r="AP284" i="3"/>
  <c r="P87" i="3" s="1"/>
  <c r="AQ284" i="3"/>
  <c r="Q87" i="3" s="1"/>
  <c r="AP271" i="3"/>
  <c r="F94" i="3" s="1"/>
  <c r="AQ271" i="3"/>
  <c r="G94" i="3" s="1"/>
  <c r="AP268" i="3"/>
  <c r="F91" i="3" s="1"/>
  <c r="AQ268" i="3"/>
  <c r="G91" i="3" s="1"/>
  <c r="AP288" i="3"/>
  <c r="P91" i="3" s="1"/>
  <c r="AQ288" i="3"/>
  <c r="Q91" i="3" s="1"/>
  <c r="AP286" i="3"/>
  <c r="P89" i="3" s="1"/>
  <c r="AQ286" i="3"/>
  <c r="Q89" i="3" s="1"/>
  <c r="AQ266" i="3"/>
  <c r="G89" i="3" s="1"/>
  <c r="AP266" i="3"/>
  <c r="F89" i="3" s="1"/>
  <c r="AP269" i="3"/>
  <c r="F92" i="3" s="1"/>
  <c r="AQ269" i="3"/>
  <c r="G92" i="3" s="1"/>
  <c r="F99" i="3"/>
  <c r="AO282" i="3"/>
  <c r="AQ282" i="3" s="1"/>
  <c r="AO262" i="3"/>
  <c r="AQ262" i="3" s="1"/>
  <c r="C130" i="3"/>
  <c r="M85" i="3"/>
  <c r="M41" i="3"/>
  <c r="M44" i="3"/>
  <c r="M45" i="3"/>
  <c r="M48" i="3"/>
  <c r="M40" i="3"/>
  <c r="C45" i="3"/>
  <c r="C48" i="3"/>
  <c r="C49" i="3"/>
  <c r="C40" i="3"/>
  <c r="C85" i="3"/>
  <c r="H89" i="3" l="1"/>
  <c r="I89" i="3" s="1"/>
  <c r="H86" i="3"/>
  <c r="H90" i="3"/>
  <c r="I90" i="3" s="1"/>
  <c r="R87" i="3"/>
  <c r="R93" i="3"/>
  <c r="R94" i="3"/>
  <c r="H91" i="3"/>
  <c r="I91" i="3" s="1"/>
  <c r="R89" i="3"/>
  <c r="R86" i="3"/>
  <c r="R91" i="3"/>
  <c r="R96" i="3"/>
  <c r="H95" i="3"/>
  <c r="I95" i="3" s="1"/>
  <c r="R88" i="3"/>
  <c r="R92" i="3"/>
  <c r="H92" i="3"/>
  <c r="I92" i="3" s="1"/>
  <c r="H88" i="3"/>
  <c r="R90" i="3"/>
  <c r="H93" i="3"/>
  <c r="H94" i="3"/>
  <c r="I94" i="3" s="1"/>
  <c r="H96" i="3"/>
  <c r="I96" i="3" s="1"/>
  <c r="H87" i="3"/>
  <c r="R95" i="3"/>
  <c r="AP262" i="3"/>
  <c r="AP282" i="3"/>
  <c r="AH302" i="3"/>
  <c r="AD302" i="3"/>
  <c r="D130" i="3"/>
  <c r="AD242" i="3"/>
  <c r="AH242" i="3"/>
  <c r="D85" i="3"/>
  <c r="D48" i="3"/>
  <c r="D45" i="3"/>
  <c r="D44" i="3"/>
  <c r="D41" i="3"/>
  <c r="AH222" i="3"/>
  <c r="AD222" i="3"/>
  <c r="D40" i="3"/>
  <c r="AE246" i="3" l="1"/>
  <c r="AE251" i="3"/>
  <c r="AE249" i="3"/>
  <c r="AE245" i="3"/>
  <c r="AE252" i="3"/>
  <c r="AE250" i="3"/>
  <c r="AE247" i="3"/>
  <c r="AE248" i="3"/>
  <c r="AE244" i="3"/>
  <c r="AE243" i="3"/>
  <c r="AE253" i="3"/>
  <c r="AI243" i="3"/>
  <c r="AM243" i="3" s="1"/>
  <c r="AO243" i="3" s="1"/>
  <c r="AI246" i="3"/>
  <c r="AM246" i="3" s="1"/>
  <c r="AO246" i="3" s="1"/>
  <c r="AI251" i="3"/>
  <c r="AM251" i="3" s="1"/>
  <c r="AO251" i="3" s="1"/>
  <c r="AI249" i="3"/>
  <c r="AM249" i="3" s="1"/>
  <c r="AO249" i="3" s="1"/>
  <c r="AI248" i="3"/>
  <c r="AM248" i="3" s="1"/>
  <c r="AO248" i="3" s="1"/>
  <c r="AI244" i="3"/>
  <c r="AM244" i="3" s="1"/>
  <c r="AO244" i="3" s="1"/>
  <c r="AI247" i="3"/>
  <c r="AM247" i="3" s="1"/>
  <c r="AO247" i="3" s="1"/>
  <c r="AI245" i="3"/>
  <c r="AM245" i="3" s="1"/>
  <c r="AO245" i="3" s="1"/>
  <c r="AI252" i="3"/>
  <c r="AM252" i="3" s="1"/>
  <c r="AO252" i="3" s="1"/>
  <c r="AI250" i="3"/>
  <c r="AM250" i="3" s="1"/>
  <c r="AO250" i="3" s="1"/>
  <c r="AI253" i="3"/>
  <c r="AM253" i="3" s="1"/>
  <c r="AO253" i="3" s="1"/>
  <c r="AI307" i="3"/>
  <c r="AM307" i="3" s="1"/>
  <c r="AO307" i="3" s="1"/>
  <c r="AI311" i="3"/>
  <c r="AM311" i="3" s="1"/>
  <c r="AO311" i="3" s="1"/>
  <c r="AI308" i="3"/>
  <c r="AM308" i="3" s="1"/>
  <c r="AO308" i="3" s="1"/>
  <c r="AI312" i="3"/>
  <c r="AM312" i="3" s="1"/>
  <c r="AO312" i="3" s="1"/>
  <c r="AI304" i="3"/>
  <c r="AM304" i="3" s="1"/>
  <c r="AO304" i="3" s="1"/>
  <c r="AI305" i="3"/>
  <c r="AM305" i="3" s="1"/>
  <c r="AO305" i="3" s="1"/>
  <c r="AI310" i="3"/>
  <c r="AM310" i="3" s="1"/>
  <c r="AO310" i="3" s="1"/>
  <c r="AI303" i="3"/>
  <c r="AM303" i="3" s="1"/>
  <c r="AO303" i="3" s="1"/>
  <c r="AI309" i="3"/>
  <c r="AM309" i="3" s="1"/>
  <c r="AO309" i="3" s="1"/>
  <c r="AI306" i="3"/>
  <c r="AM306" i="3" s="1"/>
  <c r="AO306" i="3" s="1"/>
  <c r="AI313" i="3"/>
  <c r="AM313" i="3" s="1"/>
  <c r="AO313" i="3" s="1"/>
  <c r="AE311" i="3"/>
  <c r="AE303" i="3"/>
  <c r="AE305" i="3"/>
  <c r="AE308" i="3"/>
  <c r="AE304" i="3"/>
  <c r="AE310" i="3"/>
  <c r="AE309" i="3"/>
  <c r="AE307" i="3"/>
  <c r="AE306" i="3"/>
  <c r="AE312" i="3"/>
  <c r="AE313" i="3"/>
  <c r="AI231" i="3"/>
  <c r="AM231" i="3" s="1"/>
  <c r="AO231" i="3" s="1"/>
  <c r="AI224" i="3"/>
  <c r="AM224" i="3" s="1"/>
  <c r="AO224" i="3" s="1"/>
  <c r="AI225" i="3"/>
  <c r="AM225" i="3" s="1"/>
  <c r="AO225" i="3" s="1"/>
  <c r="AI232" i="3"/>
  <c r="AM232" i="3" s="1"/>
  <c r="AO232" i="3" s="1"/>
  <c r="AI229" i="3"/>
  <c r="AM229" i="3" s="1"/>
  <c r="AO229" i="3" s="1"/>
  <c r="AI228" i="3"/>
  <c r="AM228" i="3" s="1"/>
  <c r="AO228" i="3" s="1"/>
  <c r="AI233" i="3"/>
  <c r="AM233" i="3" s="1"/>
  <c r="AO233" i="3" s="1"/>
  <c r="AE231" i="3"/>
  <c r="AE225" i="3"/>
  <c r="AE232" i="3"/>
  <c r="AE229" i="3"/>
  <c r="AE224" i="3"/>
  <c r="AE228" i="3"/>
  <c r="AE233" i="3"/>
  <c r="AE230" i="3"/>
  <c r="AE222" i="3"/>
  <c r="AE226" i="3"/>
  <c r="AE223" i="3"/>
  <c r="AE227" i="3"/>
  <c r="AE302" i="3"/>
  <c r="AI226" i="3"/>
  <c r="AM226" i="3" s="1"/>
  <c r="AO226" i="3" s="1"/>
  <c r="AI230" i="3"/>
  <c r="AM230" i="3" s="1"/>
  <c r="AO230" i="3" s="1"/>
  <c r="AI227" i="3"/>
  <c r="AM227" i="3" s="1"/>
  <c r="AO227" i="3" s="1"/>
  <c r="AI223" i="3"/>
  <c r="AM223" i="3" s="1"/>
  <c r="AO223" i="3" s="1"/>
  <c r="AI222" i="3"/>
  <c r="AM222" i="3" s="1"/>
  <c r="AE242" i="3"/>
  <c r="N54" i="3" s="1"/>
  <c r="AI242" i="3"/>
  <c r="AM242" i="3" s="1"/>
  <c r="AI302" i="3"/>
  <c r="P189" i="3"/>
  <c r="D189" i="3"/>
  <c r="P144" i="3"/>
  <c r="O44" i="3"/>
  <c r="AL222" i="3"/>
  <c r="E40" i="3" s="1"/>
  <c r="O48" i="3"/>
  <c r="AL242" i="3"/>
  <c r="O40" i="3" s="1"/>
  <c r="O45" i="3"/>
  <c r="AL302" i="3"/>
  <c r="E130" i="3" s="1"/>
  <c r="O85" i="3"/>
  <c r="E85" i="3"/>
  <c r="O51" i="3"/>
  <c r="O41" i="3"/>
  <c r="E44" i="3"/>
  <c r="E45" i="3"/>
  <c r="E41" i="3"/>
  <c r="E48" i="3"/>
  <c r="AQ248" i="3" l="1"/>
  <c r="Q46" i="3" s="1"/>
  <c r="AP248" i="3"/>
  <c r="P46" i="3" s="1"/>
  <c r="AQ253" i="3"/>
  <c r="AP253" i="3"/>
  <c r="P51" i="3" s="1"/>
  <c r="AQ251" i="3"/>
  <c r="AP251" i="3"/>
  <c r="AP250" i="3"/>
  <c r="AQ250" i="3"/>
  <c r="Q48" i="3" s="1"/>
  <c r="AQ246" i="3"/>
  <c r="Q44" i="3" s="1"/>
  <c r="AP246" i="3"/>
  <c r="AQ252" i="3"/>
  <c r="Q50" i="3" s="1"/>
  <c r="AP252" i="3"/>
  <c r="AQ243" i="3"/>
  <c r="AP243" i="3"/>
  <c r="P41" i="3" s="1"/>
  <c r="AP249" i="3"/>
  <c r="P47" i="3" s="1"/>
  <c r="AQ249" i="3"/>
  <c r="Q47" i="3" s="1"/>
  <c r="AQ245" i="3"/>
  <c r="Q43" i="3" s="1"/>
  <c r="AP245" i="3"/>
  <c r="P43" i="3" s="1"/>
  <c r="AP247" i="3"/>
  <c r="AQ247" i="3"/>
  <c r="Q45" i="3" s="1"/>
  <c r="AP244" i="3"/>
  <c r="P42" i="3" s="1"/>
  <c r="AQ244" i="3"/>
  <c r="Q42" i="3" s="1"/>
  <c r="AQ303" i="3"/>
  <c r="G131" i="3" s="1"/>
  <c r="AP303" i="3"/>
  <c r="F131" i="3" s="1"/>
  <c r="AQ310" i="3"/>
  <c r="G138" i="3" s="1"/>
  <c r="AP310" i="3"/>
  <c r="F138" i="3" s="1"/>
  <c r="AQ305" i="3"/>
  <c r="G133" i="3" s="1"/>
  <c r="AP305" i="3"/>
  <c r="F133" i="3" s="1"/>
  <c r="AP304" i="3"/>
  <c r="F132" i="3" s="1"/>
  <c r="AQ304" i="3"/>
  <c r="G132" i="3" s="1"/>
  <c r="AQ312" i="3"/>
  <c r="G140" i="3" s="1"/>
  <c r="AP312" i="3"/>
  <c r="F140" i="3" s="1"/>
  <c r="AP313" i="3"/>
  <c r="F141" i="3" s="1"/>
  <c r="AQ313" i="3"/>
  <c r="G141" i="3" s="1"/>
  <c r="AQ308" i="3"/>
  <c r="G136" i="3" s="1"/>
  <c r="AP308" i="3"/>
  <c r="F136" i="3" s="1"/>
  <c r="AQ306" i="3"/>
  <c r="G134" i="3" s="1"/>
  <c r="AP306" i="3"/>
  <c r="F134" i="3" s="1"/>
  <c r="AQ311" i="3"/>
  <c r="G139" i="3" s="1"/>
  <c r="AP311" i="3"/>
  <c r="F139" i="3" s="1"/>
  <c r="AQ309" i="3"/>
  <c r="G137" i="3" s="1"/>
  <c r="AP309" i="3"/>
  <c r="F137" i="3" s="1"/>
  <c r="AQ307" i="3"/>
  <c r="G135" i="3" s="1"/>
  <c r="AP307" i="3"/>
  <c r="F135" i="3" s="1"/>
  <c r="Q49" i="3"/>
  <c r="P49" i="3"/>
  <c r="P50" i="3"/>
  <c r="AQ225" i="3"/>
  <c r="G43" i="3" s="1"/>
  <c r="AP225" i="3"/>
  <c r="F43" i="3" s="1"/>
  <c r="AQ224" i="3"/>
  <c r="G42" i="3" s="1"/>
  <c r="AP224" i="3"/>
  <c r="F42" i="3" s="1"/>
  <c r="AP233" i="3"/>
  <c r="F51" i="3" s="1"/>
  <c r="AQ233" i="3"/>
  <c r="G51" i="3" s="1"/>
  <c r="AP229" i="3"/>
  <c r="F47" i="3" s="1"/>
  <c r="AQ229" i="3"/>
  <c r="G47" i="3" s="1"/>
  <c r="AP228" i="3"/>
  <c r="F46" i="3" s="1"/>
  <c r="AQ228" i="3"/>
  <c r="G46" i="3" s="1"/>
  <c r="AP232" i="3"/>
  <c r="F50" i="3" s="1"/>
  <c r="AQ232" i="3"/>
  <c r="G50" i="3" s="1"/>
  <c r="AQ231" i="3"/>
  <c r="G49" i="3" s="1"/>
  <c r="AP231" i="3"/>
  <c r="F49" i="3" s="1"/>
  <c r="F189" i="3"/>
  <c r="AM362" i="3"/>
  <c r="AO362" i="3" s="1"/>
  <c r="O189" i="3"/>
  <c r="AM342" i="3"/>
  <c r="AO342" i="3" s="1"/>
  <c r="E189" i="3"/>
  <c r="AM322" i="3"/>
  <c r="AO322" i="3" s="1"/>
  <c r="AP322" i="3" s="1"/>
  <c r="P130" i="3" s="1"/>
  <c r="O144" i="3"/>
  <c r="AQ226" i="3"/>
  <c r="G44" i="3" s="1"/>
  <c r="E144" i="3"/>
  <c r="AM302" i="3"/>
  <c r="AO302" i="3" s="1"/>
  <c r="AQ302" i="3" s="1"/>
  <c r="G130" i="3" s="1"/>
  <c r="AP227" i="3"/>
  <c r="F45" i="3" s="1"/>
  <c r="AQ223" i="3"/>
  <c r="G41" i="3" s="1"/>
  <c r="AQ230" i="3"/>
  <c r="G48" i="3" s="1"/>
  <c r="F85" i="3"/>
  <c r="D144" i="3"/>
  <c r="D54" i="3"/>
  <c r="AO222" i="3"/>
  <c r="AQ222" i="3" s="1"/>
  <c r="G40" i="3" s="1"/>
  <c r="P54" i="3"/>
  <c r="AO242" i="3"/>
  <c r="AP242" i="3" s="1"/>
  <c r="P40" i="3" s="1"/>
  <c r="P99" i="3"/>
  <c r="P85" i="3"/>
  <c r="E54" i="3"/>
  <c r="O99" i="3"/>
  <c r="E99" i="3"/>
  <c r="O54" i="3"/>
  <c r="H139" i="3" l="1"/>
  <c r="I139" i="3" s="1"/>
  <c r="H140" i="3"/>
  <c r="I140" i="3" s="1"/>
  <c r="H131" i="3"/>
  <c r="H132" i="3"/>
  <c r="H135" i="3"/>
  <c r="I135" i="3" s="1"/>
  <c r="H136" i="3"/>
  <c r="I136" i="3" s="1"/>
  <c r="H141" i="3"/>
  <c r="I141" i="3" s="1"/>
  <c r="H134" i="3"/>
  <c r="I134" i="3" s="1"/>
  <c r="H133" i="3"/>
  <c r="H137" i="3"/>
  <c r="I137" i="3" s="1"/>
  <c r="H138" i="3"/>
  <c r="H43" i="3"/>
  <c r="R43" i="3"/>
  <c r="S43" i="3" s="1"/>
  <c r="H49" i="3"/>
  <c r="R46" i="3"/>
  <c r="S46" i="3" s="1"/>
  <c r="R49" i="3"/>
  <c r="S49" i="3" s="1"/>
  <c r="H50" i="3"/>
  <c r="H47" i="3"/>
  <c r="I47" i="3" s="1"/>
  <c r="R42" i="3"/>
  <c r="S42" i="3" s="1"/>
  <c r="R50" i="3"/>
  <c r="S50" i="3" s="1"/>
  <c r="R47" i="3"/>
  <c r="S47" i="3" s="1"/>
  <c r="H51" i="3"/>
  <c r="H46" i="3"/>
  <c r="H42" i="3"/>
  <c r="F54" i="3"/>
  <c r="F144" i="3"/>
  <c r="AQ342" i="3"/>
  <c r="G175" i="3" s="1"/>
  <c r="AP342" i="3"/>
  <c r="F175" i="3" s="1"/>
  <c r="AQ362" i="3"/>
  <c r="Q175" i="3" s="1"/>
  <c r="AP362" i="3"/>
  <c r="P175" i="3" s="1"/>
  <c r="AQ322" i="3"/>
  <c r="Q130" i="3" s="1"/>
  <c r="R130" i="3" s="1"/>
  <c r="AP226" i="3"/>
  <c r="F44" i="3" s="1"/>
  <c r="H44" i="3" s="1"/>
  <c r="AP230" i="3"/>
  <c r="F48" i="3" s="1"/>
  <c r="H48" i="3" s="1"/>
  <c r="AQ227" i="3"/>
  <c r="G45" i="3" s="1"/>
  <c r="H45" i="3" s="1"/>
  <c r="I45" i="3" s="1"/>
  <c r="AP223" i="3"/>
  <c r="F41" i="3" s="1"/>
  <c r="H41" i="3" s="1"/>
  <c r="P48" i="3"/>
  <c r="R48" i="3" s="1"/>
  <c r="P44" i="3"/>
  <c r="R44" i="3" s="1"/>
  <c r="Q41" i="3"/>
  <c r="R41" i="3" s="1"/>
  <c r="P45" i="3"/>
  <c r="R45" i="3" s="1"/>
  <c r="Q51" i="3"/>
  <c r="R51" i="3" s="1"/>
  <c r="S51" i="3" s="1"/>
  <c r="Q85" i="3"/>
  <c r="R85" i="3" s="1"/>
  <c r="AP302" i="3"/>
  <c r="AP222" i="3"/>
  <c r="F40" i="3" s="1"/>
  <c r="H40" i="3" s="1"/>
  <c r="G85" i="3"/>
  <c r="H85" i="3" s="1"/>
  <c r="AQ242" i="3"/>
  <c r="Q40" i="3" s="1"/>
  <c r="R40" i="3" s="1"/>
  <c r="F256" i="3" l="1"/>
  <c r="E255" i="3"/>
  <c r="S54" i="3" s="1"/>
  <c r="S41" i="3" s="1"/>
  <c r="F255" i="3"/>
  <c r="E256" i="3"/>
  <c r="E235" i="3"/>
  <c r="I54" i="3" s="1"/>
  <c r="I40" i="3" s="1"/>
  <c r="E335" i="3"/>
  <c r="E336" i="3"/>
  <c r="H175" i="3"/>
  <c r="R175" i="3"/>
  <c r="F295" i="3"/>
  <c r="F296" i="3"/>
  <c r="F276" i="3"/>
  <c r="F275" i="3"/>
  <c r="E296" i="3"/>
  <c r="E295" i="3"/>
  <c r="S99" i="3" s="1"/>
  <c r="S96" i="3" s="1"/>
  <c r="E275" i="3"/>
  <c r="I99" i="3" s="1"/>
  <c r="I93" i="3" s="1"/>
  <c r="E276" i="3"/>
  <c r="F130" i="3"/>
  <c r="H130" i="3" s="1"/>
  <c r="I85" i="3" l="1"/>
  <c r="S94" i="3"/>
  <c r="S95" i="3"/>
  <c r="S92" i="3"/>
  <c r="S93" i="3"/>
  <c r="S90" i="3"/>
  <c r="S91" i="3"/>
  <c r="S88" i="3"/>
  <c r="S89" i="3"/>
  <c r="S86" i="3"/>
  <c r="S87" i="3"/>
  <c r="I87" i="3"/>
  <c r="I88" i="3"/>
  <c r="I86" i="3"/>
  <c r="I51" i="3"/>
  <c r="I50" i="3"/>
  <c r="I49" i="3"/>
  <c r="I48" i="3"/>
  <c r="I46" i="3"/>
  <c r="I44" i="3"/>
  <c r="I43" i="3"/>
  <c r="I42" i="3"/>
  <c r="I41" i="3"/>
  <c r="S85" i="3"/>
  <c r="S48" i="3"/>
  <c r="S44" i="3"/>
  <c r="S40" i="3"/>
  <c r="S45" i="3"/>
  <c r="F376" i="3"/>
  <c r="F375" i="3"/>
  <c r="E376" i="3"/>
  <c r="E375" i="3"/>
  <c r="S189" i="3" s="1"/>
  <c r="E355" i="3"/>
  <c r="I189" i="3" s="1"/>
  <c r="I186" i="3" s="1"/>
  <c r="F355" i="3"/>
  <c r="F356" i="3"/>
  <c r="E356" i="3"/>
  <c r="F335" i="3"/>
  <c r="F336" i="3"/>
  <c r="S144" i="3"/>
  <c r="S138" i="3" s="1"/>
  <c r="F316" i="3"/>
  <c r="F315" i="3"/>
  <c r="F236" i="3"/>
  <c r="F235" i="3"/>
  <c r="E316" i="3"/>
  <c r="E315" i="3"/>
  <c r="I144" i="3" s="1"/>
  <c r="I130" i="3" s="1"/>
  <c r="E236" i="3"/>
  <c r="C275" i="3"/>
  <c r="C295" i="3"/>
  <c r="C255" i="3"/>
  <c r="I175" i="3" l="1"/>
  <c r="S182" i="3"/>
  <c r="S183" i="3"/>
  <c r="S180" i="3"/>
  <c r="S181" i="3"/>
  <c r="S178" i="3"/>
  <c r="S179" i="3"/>
  <c r="S176" i="3"/>
  <c r="S177" i="3"/>
  <c r="I184" i="3"/>
  <c r="I185" i="3"/>
  <c r="I182" i="3"/>
  <c r="I183" i="3"/>
  <c r="I180" i="3"/>
  <c r="I181" i="3"/>
  <c r="I178" i="3"/>
  <c r="I179" i="3"/>
  <c r="I176" i="3"/>
  <c r="I177" i="3"/>
  <c r="S133" i="3"/>
  <c r="S134" i="3"/>
  <c r="S131" i="3"/>
  <c r="S132" i="3"/>
  <c r="I133" i="3"/>
  <c r="I138" i="3"/>
  <c r="I131" i="3"/>
  <c r="I132" i="3"/>
  <c r="S130" i="3"/>
  <c r="S175" i="3"/>
  <c r="C375" i="3"/>
  <c r="C355" i="3"/>
  <c r="C335" i="3"/>
  <c r="C315" i="3"/>
  <c r="C235" i="3"/>
</calcChain>
</file>

<file path=xl/sharedStrings.xml><?xml version="1.0" encoding="utf-8"?>
<sst xmlns="http://schemas.openxmlformats.org/spreadsheetml/2006/main" count="754" uniqueCount="102">
  <si>
    <t>(Food) item</t>
  </si>
  <si>
    <t>Reference method
result</t>
  </si>
  <si>
    <t>Alternative method
result</t>
  </si>
  <si>
    <t>rep 1</t>
  </si>
  <si>
    <t>rep 2</t>
  </si>
  <si>
    <t>rep 3</t>
  </si>
  <si>
    <t>rep 4</t>
  </si>
  <si>
    <t>Level</t>
  </si>
  <si>
    <t>Bias</t>
  </si>
  <si>
    <t>n</t>
  </si>
  <si>
    <t>T</t>
  </si>
  <si>
    <t>Sref</t>
  </si>
  <si>
    <t>Salt</t>
  </si>
  <si>
    <t>Valt</t>
  </si>
  <si>
    <t>sn</t>
  </si>
  <si>
    <t>Tsn</t>
  </si>
  <si>
    <t>L-Median</t>
  </si>
  <si>
    <t>U-Median</t>
  </si>
  <si>
    <t>salt</t>
  </si>
  <si>
    <t>Vref</t>
  </si>
  <si>
    <t>sref</t>
  </si>
  <si>
    <t>(Food) Category 1</t>
  </si>
  <si>
    <t>(Food) Type 1</t>
  </si>
  <si>
    <t>Reference method</t>
  </si>
  <si>
    <t>(Food) Category</t>
  </si>
  <si>
    <t>(Food) Type</t>
  </si>
  <si>
    <t>(Food) Category 2</t>
  </si>
  <si>
    <t>(Food) Type 2</t>
  </si>
  <si>
    <t>(Food) Category 3</t>
  </si>
  <si>
    <t>(Food) Type 3</t>
  </si>
  <si>
    <t>(Food) Category 4</t>
  </si>
  <si>
    <t>(Food) Type 4</t>
  </si>
  <si>
    <t>(Food) Category 5</t>
  </si>
  <si>
    <t>(Food) Type 5</t>
  </si>
  <si>
    <t>Alternative method</t>
  </si>
  <si>
    <t>Lower β-ETI</t>
  </si>
  <si>
    <t>Upper β-ETI</t>
  </si>
  <si>
    <t>SD Repeatability</t>
  </si>
  <si>
    <r>
      <t>β-ETI  compared to AL=</t>
    </r>
    <r>
      <rPr>
        <sz val="10"/>
        <color theme="1"/>
        <rFont val="Calibri"/>
        <family val="2"/>
      </rPr>
      <t>±</t>
    </r>
    <r>
      <rPr>
        <sz val="10"/>
        <color theme="1"/>
        <rFont val="Arial"/>
        <family val="2"/>
      </rPr>
      <t>0.5 Acceptable</t>
    </r>
  </si>
  <si>
    <t>Sample Name</t>
  </si>
  <si>
    <t>Global Results</t>
  </si>
  <si>
    <t>Data &amp; Detailed Results</t>
  </si>
  <si>
    <t>β-ETI  compared to final AL Acceptable</t>
  </si>
  <si>
    <t>Final AL</t>
  </si>
  <si>
    <t>é</t>
  </si>
  <si>
    <t>q</t>
  </si>
  <si>
    <t>Central value</t>
  </si>
  <si>
    <t>Reference central value</t>
  </si>
  <si>
    <t>Reference Central value</t>
  </si>
  <si>
    <t>Central Value:</t>
  </si>
  <si>
    <t>Median</t>
  </si>
  <si>
    <t>Proba TI (beta):</t>
  </si>
  <si>
    <t>Settings</t>
  </si>
  <si>
    <t>(Food) Category 6</t>
  </si>
  <si>
    <t>(Food) Type 6</t>
  </si>
  <si>
    <t>(Food) Category 7</t>
  </si>
  <si>
    <t>(Food) Type 7</t>
  </si>
  <si>
    <t>(Food) Type 8</t>
  </si>
  <si>
    <t>(Food) Category 8</t>
  </si>
  <si>
    <t>+/-</t>
  </si>
  <si>
    <t>The author refuses to accept any responsibility for an incorrect use of these worksheets and gives no guarantee on the correctness of obtained results.</t>
  </si>
  <si>
    <t>User's manual</t>
  </si>
  <si>
    <t>In order to improve this program, please report any error to pierre-jean.cotte-pattat@biomerieux.com</t>
  </si>
  <si>
    <t>ISO16140_MCS</t>
  </si>
  <si>
    <t>SD repeatability of reference method &lt;= 0.125</t>
  </si>
  <si>
    <t>Category 1</t>
  </si>
  <si>
    <t>Category 2</t>
  </si>
  <si>
    <t>Category 3</t>
  </si>
  <si>
    <t>Type 3</t>
  </si>
  <si>
    <t>Category 4</t>
  </si>
  <si>
    <t>Type 4</t>
  </si>
  <si>
    <t>Category 5</t>
  </si>
  <si>
    <t>Type 5</t>
  </si>
  <si>
    <t>Category 6</t>
  </si>
  <si>
    <t>Type 6</t>
  </si>
  <si>
    <t>Category 7</t>
  </si>
  <si>
    <t>Type 7</t>
  </si>
  <si>
    <t>Category 8</t>
  </si>
  <si>
    <t>Type 8</t>
  </si>
  <si>
    <t>Input data are expressed as cfu/g or cfu/ml depending on the nature of the samples</t>
  </si>
  <si>
    <t>Respect the layout of data samples/replicates</t>
  </si>
  <si>
    <r>
      <t xml:space="preserve">According to </t>
    </r>
    <r>
      <rPr>
        <b/>
        <sz val="12"/>
        <color theme="1"/>
        <rFont val="Arial"/>
        <family val="2"/>
      </rPr>
      <t>ISO 16140-2:2014</t>
    </r>
    <r>
      <rPr>
        <sz val="12"/>
        <color theme="1"/>
        <rFont val="Arial"/>
        <family val="2"/>
      </rPr>
      <t>, the Probability for the Tolerance Interval (</t>
    </r>
    <r>
      <rPr>
        <b/>
        <sz val="12"/>
        <color theme="1"/>
        <rFont val="Arial"/>
        <family val="2"/>
      </rPr>
      <t>Proba TI</t>
    </r>
    <r>
      <rPr>
        <sz val="12"/>
        <color theme="1"/>
        <rFont val="Arial"/>
        <family val="2"/>
      </rPr>
      <t xml:space="preserve">) must be </t>
    </r>
    <r>
      <rPr>
        <b/>
        <sz val="12"/>
        <color theme="1"/>
        <rFont val="Arial"/>
        <family val="2"/>
      </rPr>
      <t>80%</t>
    </r>
    <r>
      <rPr>
        <sz val="12"/>
        <color theme="1"/>
        <rFont val="Arial"/>
        <family val="2"/>
      </rPr>
      <t xml:space="preserve"> and the central value must be the </t>
    </r>
    <r>
      <rPr>
        <b/>
        <sz val="12"/>
        <color theme="1"/>
        <rFont val="Arial"/>
        <family val="2"/>
      </rPr>
      <t xml:space="preserve">median.
</t>
    </r>
  </si>
  <si>
    <t>Before using this workbook, make a copy for your own use.</t>
  </si>
  <si>
    <t>These worksheets are free for use.</t>
  </si>
  <si>
    <t>Data can only be put in the white cells which are not protected. If they already contain data, previously entered data will be deleted.</t>
  </si>
  <si>
    <t>1) Fill each table in the datasets tab with the results of the counts obtained for both methods in the appropriate cells.</t>
  </si>
  <si>
    <t>low</t>
  </si>
  <si>
    <t>high</t>
  </si>
  <si>
    <t>medium</t>
  </si>
  <si>
    <t xml:space="preserve">They are provided as a tool to implement the accuracy profile for single laboratory (in-house) method validation (ISO 16140-4). </t>
  </si>
  <si>
    <t>Accuracy profiles calculation</t>
  </si>
  <si>
    <t>Input is needed per category tested using data from 12 (food) items and 4 replicates per sample, as stated in 5.2.1.6 of ISO 16140-4.</t>
  </si>
  <si>
    <t>Med Ref</t>
  </si>
  <si>
    <t>6) The results/graphics representation (see tab 'Accuracy profile for MCS') are expressed in log10 cfu/g or ml while the input data are expressed in cfu/g or cfu/ml.</t>
  </si>
  <si>
    <t>5) The graphics are not protected and their presentation can be modified.</t>
  </si>
  <si>
    <t>4) by default, the decimal delimitor is the dot '.', but you can use the comma ',' by changing the excel default option.</t>
  </si>
  <si>
    <t>When the design of experiments requested by the ISO 16140-4 for Single laboratory (in-house) method validation is not respected, the accuracy profile will not display any results.Be bareful to sort your data in reference method median order (in order to get a suitable accuracy profile)</t>
  </si>
  <si>
    <t>2) By default and as it is recommended in the ISO 16140-2 standard:
     - The median is used to estimate the central value fro both reference and alternative methods
     - The probability for the tolerance interval (Beta ETI) is 80%
     - By default, the acceptance limits are fixed at +/- 0.5 log10 and are adjusted when the SD repeatability of the reference method is greater than 0.125</t>
  </si>
  <si>
    <t>3) Be careful: in order to obtain a suitable accuracy profile, the 12 sample shall be sorted in ascending reference value order in the dataset sheet (please, check with "Ref Med" column)</t>
  </si>
  <si>
    <t>Type 2 (with Ref.)</t>
  </si>
  <si>
    <t>Type (without Ref.)</t>
  </si>
  <si>
    <r>
      <t xml:space="preserve">Warning </t>
    </r>
    <r>
      <rPr>
        <b/>
        <i/>
        <sz val="12"/>
        <color rgb="FFFF0000"/>
        <rFont val="Cambria"/>
        <family val="1"/>
        <scheme val="major"/>
      </rPr>
      <t>(version 20190401)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</si>
</sst>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11"/>
      <name val="Calibri"/>
      <family val="2"/>
    </font>
    <font>
      <sz val="11"/>
      <color theme="0" tint="-4.9989318521683403E-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18"/>
      <color theme="3"/>
      <name val="Cambria"/>
      <family val="2"/>
      <scheme val="major"/>
    </font>
    <font>
      <sz val="11"/>
      <color theme="1"/>
      <name val="Arial"/>
      <family val="2"/>
    </font>
    <font>
      <b/>
      <sz val="12"/>
      <color indexed="20"/>
      <name val="Calibri"/>
      <family val="2"/>
      <scheme val="minor"/>
    </font>
    <font>
      <sz val="12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2"/>
    </font>
    <font>
      <sz val="8"/>
      <color indexed="20"/>
      <name val="Verdana"/>
      <family val="2"/>
    </font>
    <font>
      <b/>
      <sz val="12"/>
      <name val="Calibri"/>
      <family val="2"/>
      <scheme val="minor"/>
    </font>
    <font>
      <b/>
      <sz val="8"/>
      <name val="Arial"/>
      <family val="2"/>
    </font>
    <font>
      <b/>
      <i/>
      <sz val="12"/>
      <color rgb="FFFF0000"/>
      <name val="Cambria"/>
      <family val="1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7" fillId="0" borderId="0">
      <alignment horizontal="right"/>
      <protection locked="0"/>
    </xf>
    <xf numFmtId="9" fontId="1" fillId="0" borderId="0" applyFont="0" applyFill="0" applyBorder="0" applyAlignment="0" applyProtection="0"/>
    <xf numFmtId="164" fontId="8" fillId="6" borderId="0"/>
    <xf numFmtId="0" fontId="15" fillId="0" borderId="0" applyNumberFormat="0" applyFill="0" applyBorder="0" applyAlignment="0" applyProtection="0"/>
    <xf numFmtId="0" fontId="22" fillId="8" borderId="43">
      <protection locked="0"/>
    </xf>
    <xf numFmtId="164" fontId="22" fillId="6" borderId="0"/>
    <xf numFmtId="0" fontId="24" fillId="9" borderId="0"/>
    <xf numFmtId="9" fontId="23" fillId="10" borderId="1" applyFont="0" applyAlignment="0"/>
    <xf numFmtId="0" fontId="25" fillId="11" borderId="0"/>
  </cellStyleXfs>
  <cellXfs count="195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 wrapText="1"/>
    </xf>
    <xf numFmtId="2" fontId="3" fillId="5" borderId="32" xfId="0" applyNumberFormat="1" applyFont="1" applyFill="1" applyBorder="1" applyAlignment="1">
      <alignment horizontal="center" vertical="center" wrapText="1"/>
    </xf>
    <xf numFmtId="164" fontId="3" fillId="5" borderId="31" xfId="0" applyNumberFormat="1" applyFont="1" applyFill="1" applyBorder="1" applyAlignment="1">
      <alignment horizontal="center" vertical="center" wrapText="1"/>
    </xf>
    <xf numFmtId="2" fontId="3" fillId="5" borderId="31" xfId="0" applyNumberFormat="1" applyFont="1" applyFill="1" applyBorder="1" applyAlignment="1">
      <alignment horizontal="center" vertical="center" wrapText="1"/>
    </xf>
    <xf numFmtId="1" fontId="3" fillId="5" borderId="31" xfId="0" applyNumberFormat="1" applyFont="1" applyFill="1" applyBorder="1" applyAlignment="1">
      <alignment horizontal="center" vertical="center" wrapText="1"/>
    </xf>
    <xf numFmtId="164" fontId="3" fillId="5" borderId="33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9" fontId="10" fillId="2" borderId="11" xfId="4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12" fillId="0" borderId="0" xfId="0" applyFont="1"/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38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/>
    </xf>
    <xf numFmtId="2" fontId="3" fillId="3" borderId="36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164" fontId="3" fillId="5" borderId="40" xfId="0" applyNumberFormat="1" applyFont="1" applyFill="1" applyBorder="1" applyAlignment="1">
      <alignment horizontal="left" vertical="center" wrapText="1"/>
    </xf>
    <xf numFmtId="164" fontId="17" fillId="6" borderId="41" xfId="5" applyFont="1" applyBorder="1" applyAlignment="1">
      <alignment wrapText="1"/>
    </xf>
    <xf numFmtId="164" fontId="18" fillId="6" borderId="0" xfId="5" applyFont="1"/>
    <xf numFmtId="164" fontId="17" fillId="6" borderId="42" xfId="5" applyFont="1" applyBorder="1" applyAlignment="1">
      <alignment wrapText="1"/>
    </xf>
    <xf numFmtId="164" fontId="17" fillId="6" borderId="39" xfId="5" applyFont="1" applyBorder="1" applyAlignment="1">
      <alignment wrapText="1"/>
    </xf>
    <xf numFmtId="164" fontId="8" fillId="6" borderId="0" xfId="5"/>
    <xf numFmtId="0" fontId="15" fillId="0" borderId="0" xfId="6"/>
    <xf numFmtId="164" fontId="17" fillId="6" borderId="42" xfId="5" applyFont="1" applyBorder="1" applyAlignment="1">
      <alignment horizontal="left" wrapText="1" indent="3"/>
    </xf>
    <xf numFmtId="0" fontId="19" fillId="0" borderId="0" xfId="6" applyFont="1"/>
    <xf numFmtId="2" fontId="3" fillId="3" borderId="1" xfId="0" applyNumberFormat="1" applyFont="1" applyFill="1" applyBorder="1" applyAlignment="1">
      <alignment horizontal="center" vertical="center" wrapText="1"/>
    </xf>
    <xf numFmtId="164" fontId="16" fillId="5" borderId="24" xfId="0" quotePrefix="1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vertical="center" wrapText="1"/>
    </xf>
    <xf numFmtId="0" fontId="12" fillId="7" borderId="0" xfId="0" applyFont="1" applyFill="1"/>
    <xf numFmtId="0" fontId="13" fillId="7" borderId="0" xfId="0" applyFont="1" applyFill="1" applyBorder="1" applyAlignment="1">
      <alignment horizontal="center" vertical="center" wrapText="1"/>
    </xf>
    <xf numFmtId="0" fontId="12" fillId="2" borderId="0" xfId="0" applyFont="1" applyFill="1"/>
    <xf numFmtId="2" fontId="13" fillId="2" borderId="0" xfId="0" applyNumberFormat="1" applyFont="1" applyFill="1" applyBorder="1" applyAlignment="1">
      <alignment horizontal="center"/>
    </xf>
    <xf numFmtId="0" fontId="14" fillId="7" borderId="0" xfId="0" applyFont="1" applyFill="1" applyAlignment="1">
      <alignment horizontal="center" vertical="center" wrapText="1"/>
    </xf>
    <xf numFmtId="0" fontId="21" fillId="7" borderId="0" xfId="0" applyFont="1" applyFill="1"/>
    <xf numFmtId="0" fontId="14" fillId="7" borderId="0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1" fontId="14" fillId="0" borderId="1" xfId="0" applyNumberFormat="1" applyFont="1" applyBorder="1" applyAlignment="1" applyProtection="1">
      <alignment horizontal="center"/>
      <protection locked="0"/>
    </xf>
    <xf numFmtId="164" fontId="18" fillId="6" borderId="0" xfId="5" applyFont="1" applyBorder="1"/>
    <xf numFmtId="0" fontId="13" fillId="3" borderId="31" xfId="0" applyFont="1" applyFill="1" applyBorder="1" applyAlignment="1" applyProtection="1">
      <alignment horizontal="center" vertical="center" wrapText="1"/>
      <protection locked="0"/>
    </xf>
    <xf numFmtId="1" fontId="13" fillId="0" borderId="1" xfId="0" applyNumberFormat="1" applyFont="1" applyBorder="1" applyAlignment="1" applyProtection="1">
      <alignment horizontal="center"/>
      <protection locked="0"/>
    </xf>
    <xf numFmtId="3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36" xfId="0" applyFont="1" applyFill="1" applyBorder="1" applyAlignment="1" applyProtection="1">
      <alignment horizontal="center" vertical="center" wrapText="1"/>
      <protection locked="0"/>
    </xf>
    <xf numFmtId="0" fontId="13" fillId="3" borderId="18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 wrapText="1"/>
      <protection locked="0"/>
    </xf>
    <xf numFmtId="3" fontId="13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 applyProtection="1">
      <alignment horizontal="center" vertical="center" wrapText="1"/>
      <protection locked="0"/>
    </xf>
    <xf numFmtId="0" fontId="13" fillId="3" borderId="47" xfId="0" applyFont="1" applyFill="1" applyBorder="1" applyAlignment="1" applyProtection="1">
      <alignment horizontal="center" vertical="center" wrapText="1"/>
      <protection locked="0"/>
    </xf>
    <xf numFmtId="3" fontId="13" fillId="3" borderId="29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29" xfId="0" applyNumberFormat="1" applyFont="1" applyBorder="1" applyAlignment="1" applyProtection="1">
      <alignment horizontal="center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0" fontId="12" fillId="7" borderId="0" xfId="0" applyFont="1" applyFill="1" applyAlignment="1">
      <alignment horizontal="center" vertical="center"/>
    </xf>
    <xf numFmtId="1" fontId="13" fillId="0" borderId="1" xfId="0" applyNumberFormat="1" applyFont="1" applyBorder="1" applyAlignment="1" applyProtection="1">
      <alignment horizontal="center" vertical="center"/>
      <protection locked="0"/>
    </xf>
    <xf numFmtId="1" fontId="14" fillId="0" borderId="1" xfId="0" applyNumberFormat="1" applyFont="1" applyBorder="1" applyAlignment="1" applyProtection="1">
      <alignment horizontal="center" vertical="center"/>
      <protection locked="0"/>
    </xf>
    <xf numFmtId="0" fontId="21" fillId="7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" fontId="14" fillId="0" borderId="0" xfId="0" applyNumberFormat="1" applyFont="1" applyBorder="1" applyAlignment="1" applyProtection="1">
      <alignment horizontal="center"/>
      <protection locked="0"/>
    </xf>
    <xf numFmtId="1" fontId="13" fillId="0" borderId="0" xfId="0" applyNumberFormat="1" applyFont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/>
    </xf>
    <xf numFmtId="2" fontId="13" fillId="0" borderId="17" xfId="0" applyNumberFormat="1" applyFont="1" applyBorder="1" applyAlignment="1">
      <alignment horizontal="center"/>
    </xf>
    <xf numFmtId="0" fontId="13" fillId="3" borderId="24" xfId="0" applyFont="1" applyFill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/>
    </xf>
    <xf numFmtId="2" fontId="13" fillId="0" borderId="23" xfId="0" applyNumberFormat="1" applyFont="1" applyBorder="1" applyAlignment="1">
      <alignment horizontal="center"/>
    </xf>
    <xf numFmtId="1" fontId="26" fillId="0" borderId="33" xfId="0" applyNumberFormat="1" applyFont="1" applyBorder="1" applyAlignment="1" applyProtection="1">
      <alignment horizontal="center"/>
      <protection locked="0"/>
    </xf>
    <xf numFmtId="164" fontId="17" fillId="6" borderId="42" xfId="5" applyFont="1" applyBorder="1" applyAlignment="1">
      <alignment horizontal="left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14" fillId="4" borderId="9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 applyProtection="1">
      <alignment horizontal="center" vertical="center" wrapText="1"/>
    </xf>
    <xf numFmtId="0" fontId="14" fillId="4" borderId="13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 applyProtection="1">
      <alignment horizontal="center" vertical="center" wrapText="1"/>
      <protection locked="0"/>
    </xf>
    <xf numFmtId="0" fontId="14" fillId="3" borderId="11" xfId="0" applyFont="1" applyFill="1" applyBorder="1" applyAlignment="1" applyProtection="1">
      <alignment horizontal="center" vertical="center" wrapText="1"/>
      <protection locked="0"/>
    </xf>
    <xf numFmtId="0" fontId="14" fillId="4" borderId="35" xfId="0" applyFont="1" applyFill="1" applyBorder="1" applyAlignment="1">
      <alignment horizontal="center" vertical="center" wrapText="1"/>
    </xf>
    <xf numFmtId="0" fontId="14" fillId="4" borderId="37" xfId="0" applyFont="1" applyFill="1" applyBorder="1" applyAlignment="1">
      <alignment horizontal="center" vertical="center" wrapText="1"/>
    </xf>
    <xf numFmtId="0" fontId="14" fillId="3" borderId="29" xfId="0" applyFont="1" applyFill="1" applyBorder="1" applyAlignment="1" applyProtection="1">
      <alignment horizontal="center" vertical="center" wrapText="1"/>
      <protection locked="0"/>
    </xf>
    <xf numFmtId="0" fontId="14" fillId="3" borderId="27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>
      <alignment horizontal="center" vertical="center" wrapText="1"/>
    </xf>
    <xf numFmtId="0" fontId="14" fillId="3" borderId="10" xfId="0" quotePrefix="1" applyFont="1" applyFill="1" applyBorder="1" applyAlignment="1" applyProtection="1">
      <alignment horizontal="center" vertical="center" wrapText="1"/>
      <protection locked="0"/>
    </xf>
    <xf numFmtId="0" fontId="14" fillId="4" borderId="26" xfId="0" applyFont="1" applyFill="1" applyBorder="1" applyAlignment="1">
      <alignment horizontal="center" vertical="center" wrapText="1"/>
    </xf>
    <xf numFmtId="0" fontId="14" fillId="3" borderId="29" xfId="0" quotePrefix="1" applyFont="1" applyFill="1" applyBorder="1" applyAlignment="1" applyProtection="1">
      <alignment horizontal="center" vertical="center" wrapText="1"/>
      <protection locked="0"/>
    </xf>
    <xf numFmtId="0" fontId="14" fillId="4" borderId="48" xfId="0" applyFont="1" applyFill="1" applyBorder="1" applyAlignment="1" applyProtection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3" fillId="4" borderId="25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34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 wrapText="1"/>
    </xf>
    <xf numFmtId="164" fontId="3" fillId="5" borderId="38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0" fontId="3" fillId="5" borderId="4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right" vertical="center" wrapText="1"/>
    </xf>
    <xf numFmtId="0" fontId="6" fillId="4" borderId="25" xfId="0" applyFont="1" applyFill="1" applyBorder="1" applyAlignment="1">
      <alignment horizontal="right" vertical="center" wrapText="1"/>
    </xf>
    <xf numFmtId="0" fontId="6" fillId="4" borderId="21" xfId="0" applyFont="1" applyFill="1" applyBorder="1" applyAlignment="1">
      <alignment horizontal="right" vertical="center" wrapText="1"/>
    </xf>
    <xf numFmtId="0" fontId="6" fillId="4" borderId="22" xfId="0" applyFont="1" applyFill="1" applyBorder="1" applyAlignment="1">
      <alignment horizontal="right" vertical="center" wrapText="1"/>
    </xf>
    <xf numFmtId="0" fontId="20" fillId="0" borderId="0" xfId="6" applyFont="1" applyAlignment="1">
      <alignment horizontal="center"/>
    </xf>
  </cellXfs>
  <cellStyles count="12">
    <cellStyle name="Bloquée" xfId="5" xr:uid="{00000000-0005-0000-0000-000000000000}"/>
    <cellStyle name="Bloquée 2" xfId="8" xr:uid="{00000000-0005-0000-0000-000001000000}"/>
    <cellStyle name="Formule" xfId="9" xr:uid="{00000000-0005-0000-0000-000002000000}"/>
    <cellStyle name="Normal" xfId="0" builtinId="0"/>
    <cellStyle name="Normal 2" xfId="2" xr:uid="{00000000-0005-0000-0000-000004000000}"/>
    <cellStyle name="Normal 3" xfId="1" xr:uid="{00000000-0005-0000-0000-000005000000}"/>
    <cellStyle name="Normal 4" xfId="7" xr:uid="{00000000-0005-0000-0000-000006000000}"/>
    <cellStyle name="Percent" xfId="4" builtinId="5"/>
    <cellStyle name="Pourcentage 2" xfId="10" xr:uid="{00000000-0005-0000-0000-000008000000}"/>
    <cellStyle name="Saisie" xfId="3" xr:uid="{00000000-0005-0000-0000-000009000000}"/>
    <cellStyle name="Title" xfId="6" builtinId="15"/>
    <cellStyle name="Titre 2" xfId="11" xr:uid="{00000000-0005-0000-0000-00000B000000}"/>
  </cellStyles>
  <dxfs count="36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33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'AP for SL Method validation'!$E$15</c:f>
          <c:strCache>
            <c:ptCount val="1"/>
            <c:pt idx="0">
              <c:v>Type (without Ref.)</c:v>
            </c:pt>
          </c:strCache>
        </c:strRef>
      </c:tx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3"/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validation'!$D$235:$D$236</c:f>
              <c:numCache>
                <c:formatCode>0.00</c:formatCode>
                <c:ptCount val="2"/>
                <c:pt idx="0">
                  <c:v>1.7855573090077739</c:v>
                </c:pt>
                <c:pt idx="1">
                  <c:v>4.674131535171532</c:v>
                </c:pt>
              </c:numCache>
            </c:numRef>
          </c:xVal>
          <c:yVal>
            <c:numRef>
              <c:f>'AP for SL Method validation'!$F$235:$F$236</c:f>
              <c:numCache>
                <c:formatCode>0.000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77-44BF-8650-C795C3C8A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79584"/>
        <c:axId val="151798528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'AP for SL Method validation'!$D$40:$D$51</c:f>
              <c:numCache>
                <c:formatCode>0.00</c:formatCode>
                <c:ptCount val="12"/>
                <c:pt idx="0">
                  <c:v>2.2855573090077739</c:v>
                </c:pt>
                <c:pt idx="1">
                  <c:v>2.3898461586134174</c:v>
                </c:pt>
                <c:pt idx="2">
                  <c:v>2.5237841906842484</c:v>
                </c:pt>
                <c:pt idx="3">
                  <c:v>2.5818394695621669</c:v>
                </c:pt>
                <c:pt idx="4">
                  <c:v>2.8850287816778479</c:v>
                </c:pt>
                <c:pt idx="5">
                  <c:v>2.9300000000000006</c:v>
                </c:pt>
                <c:pt idx="6">
                  <c:v>3.0727459246922688</c:v>
                </c:pt>
                <c:pt idx="7">
                  <c:v>3.138769141925966</c:v>
                </c:pt>
                <c:pt idx="8">
                  <c:v>4.0418394695621673</c:v>
                </c:pt>
                <c:pt idx="9">
                  <c:v>4.0891730409014446</c:v>
                </c:pt>
                <c:pt idx="10">
                  <c:v>4.1304603543363072</c:v>
                </c:pt>
                <c:pt idx="11">
                  <c:v>4.174131535171532</c:v>
                </c:pt>
              </c:numCache>
            </c:numRef>
          </c:xVal>
          <c:yVal>
            <c:numRef>
              <c:f>'AP for SL Method validation'!$AL$222:$AL$233</c:f>
              <c:numCache>
                <c:formatCode>0.000</c:formatCode>
                <c:ptCount val="12"/>
                <c:pt idx="0">
                  <c:v>0.24444269099222637</c:v>
                </c:pt>
                <c:pt idx="1">
                  <c:v>0.12515384138658314</c:v>
                </c:pt>
                <c:pt idx="2">
                  <c:v>0.15121580931575229</c:v>
                </c:pt>
                <c:pt idx="3">
                  <c:v>0.1481605304378335</c:v>
                </c:pt>
                <c:pt idx="4">
                  <c:v>3.9971218322152779E-2</c:v>
                </c:pt>
                <c:pt idx="5">
                  <c:v>3.4999999999999698E-2</c:v>
                </c:pt>
                <c:pt idx="6">
                  <c:v>-3.7745924692268673E-2</c:v>
                </c:pt>
                <c:pt idx="7">
                  <c:v>-6.8769141925965727E-2</c:v>
                </c:pt>
                <c:pt idx="8">
                  <c:v>0.26816053043783317</c:v>
                </c:pt>
                <c:pt idx="9">
                  <c:v>2.5826959098555591E-2</c:v>
                </c:pt>
                <c:pt idx="10">
                  <c:v>-0.10046035433630607</c:v>
                </c:pt>
                <c:pt idx="11">
                  <c:v>0.14086846482846926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77-44BF-8650-C795C3C8AADC}"/>
            </c:ext>
          </c:extLst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'AP for SL Method validation'!$D$40:$D$51</c:f>
              <c:numCache>
                <c:formatCode>0.00</c:formatCode>
                <c:ptCount val="12"/>
                <c:pt idx="0">
                  <c:v>2.2855573090077739</c:v>
                </c:pt>
                <c:pt idx="1">
                  <c:v>2.3898461586134174</c:v>
                </c:pt>
                <c:pt idx="2">
                  <c:v>2.5237841906842484</c:v>
                </c:pt>
                <c:pt idx="3">
                  <c:v>2.5818394695621669</c:v>
                </c:pt>
                <c:pt idx="4">
                  <c:v>2.8850287816778479</c:v>
                </c:pt>
                <c:pt idx="5">
                  <c:v>2.9300000000000006</c:v>
                </c:pt>
                <c:pt idx="6">
                  <c:v>3.0727459246922688</c:v>
                </c:pt>
                <c:pt idx="7">
                  <c:v>3.138769141925966</c:v>
                </c:pt>
                <c:pt idx="8">
                  <c:v>4.0418394695621673</c:v>
                </c:pt>
                <c:pt idx="9">
                  <c:v>4.0891730409014446</c:v>
                </c:pt>
                <c:pt idx="10">
                  <c:v>4.1304603543363072</c:v>
                </c:pt>
                <c:pt idx="11">
                  <c:v>4.174131535171532</c:v>
                </c:pt>
              </c:numCache>
            </c:numRef>
          </c:xVal>
          <c:yVal>
            <c:numRef>
              <c:f>'AP for SL Method validation'!$F$40:$F$51</c:f>
              <c:numCache>
                <c:formatCode>0.000</c:formatCode>
                <c:ptCount val="12"/>
                <c:pt idx="0">
                  <c:v>-2.266573712482095E-2</c:v>
                </c:pt>
                <c:pt idx="1">
                  <c:v>-0.14195458673046418</c:v>
                </c:pt>
                <c:pt idx="2">
                  <c:v>-0.11589261880129503</c:v>
                </c:pt>
                <c:pt idx="3">
                  <c:v>-0.11894789767921382</c:v>
                </c:pt>
                <c:pt idx="4">
                  <c:v>-0.22713720979489455</c:v>
                </c:pt>
                <c:pt idx="5">
                  <c:v>-0.23210842811704763</c:v>
                </c:pt>
                <c:pt idx="6">
                  <c:v>-0.304854352809316</c:v>
                </c:pt>
                <c:pt idx="7">
                  <c:v>-0.33587757004301305</c:v>
                </c:pt>
                <c:pt idx="8">
                  <c:v>1.0521023207858415E-3</c:v>
                </c:pt>
                <c:pt idx="9">
                  <c:v>-0.24128146901849173</c:v>
                </c:pt>
                <c:pt idx="10">
                  <c:v>-0.36756878245335339</c:v>
                </c:pt>
                <c:pt idx="11">
                  <c:v>-0.12623996328857806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77-44BF-8650-C795C3C8AADC}"/>
            </c:ext>
          </c:extLst>
        </c:ser>
        <c:ser>
          <c:idx val="1"/>
          <c:order val="2"/>
          <c:tx>
            <c:strRef>
              <c:f>'AP for SL Method validation'!$C$235</c:f>
              <c:strCache>
                <c:ptCount val="1"/>
                <c:pt idx="0">
                  <c:v>AL = +/- 0.5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validation'!$D$235:$D$236</c:f>
              <c:numCache>
                <c:formatCode>0.00</c:formatCode>
                <c:ptCount val="2"/>
                <c:pt idx="0">
                  <c:v>1.7855573090077739</c:v>
                </c:pt>
                <c:pt idx="1">
                  <c:v>4.674131535171532</c:v>
                </c:pt>
              </c:numCache>
            </c:numRef>
          </c:xVal>
          <c:yVal>
            <c:numRef>
              <c:f>'AP for SL Method validation'!$E$235:$E$236</c:f>
              <c:numCache>
                <c:formatCode>0.000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77-44BF-8650-C795C3C8AADC}"/>
            </c:ext>
          </c:extLst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'AP for SL Method validation'!$D$40:$D$51</c:f>
              <c:numCache>
                <c:formatCode>0.00</c:formatCode>
                <c:ptCount val="12"/>
                <c:pt idx="0">
                  <c:v>2.2855573090077739</c:v>
                </c:pt>
                <c:pt idx="1">
                  <c:v>2.3898461586134174</c:v>
                </c:pt>
                <c:pt idx="2">
                  <c:v>2.5237841906842484</c:v>
                </c:pt>
                <c:pt idx="3">
                  <c:v>2.5818394695621669</c:v>
                </c:pt>
                <c:pt idx="4">
                  <c:v>2.8850287816778479</c:v>
                </c:pt>
                <c:pt idx="5">
                  <c:v>2.9300000000000006</c:v>
                </c:pt>
                <c:pt idx="6">
                  <c:v>3.0727459246922688</c:v>
                </c:pt>
                <c:pt idx="7">
                  <c:v>3.138769141925966</c:v>
                </c:pt>
                <c:pt idx="8">
                  <c:v>4.0418394695621673</c:v>
                </c:pt>
                <c:pt idx="9">
                  <c:v>4.0891730409014446</c:v>
                </c:pt>
                <c:pt idx="10">
                  <c:v>4.1304603543363072</c:v>
                </c:pt>
                <c:pt idx="11">
                  <c:v>4.174131535171532</c:v>
                </c:pt>
              </c:numCache>
            </c:numRef>
          </c:xVal>
          <c:yVal>
            <c:numRef>
              <c:f>'AP for SL Method validation'!$G$40:$G$51</c:f>
              <c:numCache>
                <c:formatCode>0.000</c:formatCode>
                <c:ptCount val="12"/>
                <c:pt idx="0">
                  <c:v>0.51155111910927364</c:v>
                </c:pt>
                <c:pt idx="1">
                  <c:v>0.39226226950363047</c:v>
                </c:pt>
                <c:pt idx="2">
                  <c:v>0.41832423743279962</c:v>
                </c:pt>
                <c:pt idx="3">
                  <c:v>0.41526895855488083</c:v>
                </c:pt>
                <c:pt idx="4">
                  <c:v>0.3070796464392001</c:v>
                </c:pt>
                <c:pt idx="5">
                  <c:v>0.30210842811704702</c:v>
                </c:pt>
                <c:pt idx="6">
                  <c:v>0.22936250342477865</c:v>
                </c:pt>
                <c:pt idx="7">
                  <c:v>0.1983392861910816</c:v>
                </c:pt>
                <c:pt idx="8">
                  <c:v>0.53526895855488044</c:v>
                </c:pt>
                <c:pt idx="9">
                  <c:v>0.29293538721560292</c:v>
                </c:pt>
                <c:pt idx="10">
                  <c:v>0.16664807378074126</c:v>
                </c:pt>
                <c:pt idx="11">
                  <c:v>0.40797689294551659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777-44BF-8650-C795C3C8A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79584"/>
        <c:axId val="151798528"/>
      </c:scatterChart>
      <c:valAx>
        <c:axId val="15177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1798528"/>
        <c:crosses val="autoZero"/>
        <c:crossBetween val="midCat"/>
      </c:valAx>
      <c:valAx>
        <c:axId val="151798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151779584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'AP for SL Method validation'!$O$15</c:f>
          <c:strCache>
            <c:ptCount val="1"/>
            <c:pt idx="0">
              <c:v>Type 2 (with Ref.)</c:v>
            </c:pt>
          </c:strCache>
        </c:strRef>
      </c:tx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validation'!$D$255:$D$256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validation'!$F$255:$F$256</c:f>
              <c:numCache>
                <c:formatCode>0.000</c:formatCode>
                <c:ptCount val="2"/>
                <c:pt idx="0">
                  <c:v>-0.71199999999999997</c:v>
                </c:pt>
                <c:pt idx="1">
                  <c:v>-0.71199999999999997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97-4134-94F0-DF207933F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48448"/>
        <c:axId val="151850368"/>
      </c:scatterChart>
      <c:scatterChart>
        <c:scatterStyle val="lineMarker"/>
        <c:varyColors val="0"/>
        <c:ser>
          <c:idx val="4"/>
          <c:order val="0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'AP for SL Method validation'!$N$40:$N$51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validation'!$Q$40:$Q$51</c:f>
              <c:numCache>
                <c:formatCode>0.000</c:formatCode>
                <c:ptCount val="12"/>
                <c:pt idx="0">
                  <c:v>0.53710842811704684</c:v>
                </c:pt>
                <c:pt idx="1">
                  <c:v>0.39710842811704811</c:v>
                </c:pt>
                <c:pt idx="2">
                  <c:v>0.4321084281170478</c:v>
                </c:pt>
                <c:pt idx="3">
                  <c:v>0.41710842811704768</c:v>
                </c:pt>
                <c:pt idx="4">
                  <c:v>0.30710842811704825</c:v>
                </c:pt>
                <c:pt idx="5">
                  <c:v>0.30210842811704702</c:v>
                </c:pt>
                <c:pt idx="6">
                  <c:v>0.24710842811704686</c:v>
                </c:pt>
                <c:pt idx="7">
                  <c:v>0.2221084281170474</c:v>
                </c:pt>
                <c:pt idx="8">
                  <c:v>0.53710842811704684</c:v>
                </c:pt>
                <c:pt idx="9">
                  <c:v>0.31210842811704725</c:v>
                </c:pt>
                <c:pt idx="10">
                  <c:v>0.16710842811704768</c:v>
                </c:pt>
                <c:pt idx="11">
                  <c:v>0.41210842811704779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97-4134-94F0-DF207933F61E}"/>
            </c:ext>
          </c:extLst>
        </c:ser>
        <c:ser>
          <c:idx val="0"/>
          <c:order val="1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'AP for SL Method validation'!$N$40:$N$51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validation'!$O$40:$O$51</c:f>
              <c:numCache>
                <c:formatCode>0.000</c:formatCode>
                <c:ptCount val="12"/>
                <c:pt idx="0">
                  <c:v>0.26999999999999957</c:v>
                </c:pt>
                <c:pt idx="1">
                  <c:v>0.13000000000000078</c:v>
                </c:pt>
                <c:pt idx="2">
                  <c:v>0.16500000000000048</c:v>
                </c:pt>
                <c:pt idx="3">
                  <c:v>0.15000000000000036</c:v>
                </c:pt>
                <c:pt idx="4">
                  <c:v>4.0000000000000924E-2</c:v>
                </c:pt>
                <c:pt idx="5">
                  <c:v>3.4999999999999698E-2</c:v>
                </c:pt>
                <c:pt idx="6">
                  <c:v>-2.0000000000000462E-2</c:v>
                </c:pt>
                <c:pt idx="7">
                  <c:v>-4.4999999999999929E-2</c:v>
                </c:pt>
                <c:pt idx="8">
                  <c:v>0.26999999999999957</c:v>
                </c:pt>
                <c:pt idx="9">
                  <c:v>4.4999999999999929E-2</c:v>
                </c:pt>
                <c:pt idx="10">
                  <c:v>-9.9999999999999645E-2</c:v>
                </c:pt>
                <c:pt idx="11">
                  <c:v>0.14500000000000046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97-4134-94F0-DF207933F61E}"/>
            </c:ext>
          </c:extLst>
        </c:ser>
        <c:ser>
          <c:idx val="3"/>
          <c:order val="2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'AP for SL Method validation'!$N$40:$N$51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validation'!$P$40:$P$51</c:f>
              <c:numCache>
                <c:formatCode>0.000</c:formatCode>
                <c:ptCount val="12"/>
                <c:pt idx="0">
                  <c:v>2.8915718829522485E-3</c:v>
                </c:pt>
                <c:pt idx="1">
                  <c:v>-0.13710842811704654</c:v>
                </c:pt>
                <c:pt idx="2">
                  <c:v>-0.10210842811704685</c:v>
                </c:pt>
                <c:pt idx="3">
                  <c:v>-0.11710842811704697</c:v>
                </c:pt>
                <c:pt idx="4">
                  <c:v>-0.2271084281170464</c:v>
                </c:pt>
                <c:pt idx="5">
                  <c:v>-0.23210842811704763</c:v>
                </c:pt>
                <c:pt idx="6">
                  <c:v>-0.28710842811704779</c:v>
                </c:pt>
                <c:pt idx="7">
                  <c:v>-0.31210842811704725</c:v>
                </c:pt>
                <c:pt idx="8">
                  <c:v>2.8915718829522485E-3</c:v>
                </c:pt>
                <c:pt idx="9">
                  <c:v>-0.2221084281170474</c:v>
                </c:pt>
                <c:pt idx="10">
                  <c:v>-0.36710842811704697</c:v>
                </c:pt>
                <c:pt idx="11">
                  <c:v>-0.12210842811704686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97-4134-94F0-DF207933F61E}"/>
            </c:ext>
          </c:extLst>
        </c:ser>
        <c:ser>
          <c:idx val="1"/>
          <c:order val="4"/>
          <c:tx>
            <c:strRef>
              <c:f>'AP for SL Method validation'!$C$255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validation'!$D$255:$D$256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validation'!$E$255:$E$256</c:f>
              <c:numCache>
                <c:formatCode>0.000</c:formatCode>
                <c:ptCount val="2"/>
                <c:pt idx="0">
                  <c:v>0.71199999999999997</c:v>
                </c:pt>
                <c:pt idx="1">
                  <c:v>0.71199999999999997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97-4134-94F0-DF207933F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48448"/>
        <c:axId val="151850368"/>
      </c:scatterChart>
      <c:valAx>
        <c:axId val="1518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1850368"/>
        <c:crosses val="autoZero"/>
        <c:crossBetween val="midCat"/>
      </c:valAx>
      <c:valAx>
        <c:axId val="1518503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151848448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'AP for SL Method validation'!$O$60</c:f>
          <c:strCache>
            <c:ptCount val="1"/>
            <c:pt idx="0">
              <c:v>Type 4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13083127991284513"/>
          <c:y val="0.18967392114797627"/>
          <c:w val="0.6622624124912927"/>
          <c:h val="0.74643603905378975"/>
        </c:manualLayout>
      </c:layout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validation'!$D$295:$D$296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validation'!$F$295:$F$296</c:f>
              <c:numCache>
                <c:formatCode>0.000</c:formatCode>
                <c:ptCount val="2"/>
                <c:pt idx="0">
                  <c:v>-0.71199999999999997</c:v>
                </c:pt>
                <c:pt idx="1">
                  <c:v>-0.71199999999999997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6A-464C-9297-F630B1650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08352"/>
        <c:axId val="151910656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'AP for SL Method validation'!$N$85:$N$96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validation'!$O$85:$O$96</c:f>
              <c:numCache>
                <c:formatCode>0.000</c:formatCode>
                <c:ptCount val="12"/>
                <c:pt idx="0">
                  <c:v>0.26999999999999957</c:v>
                </c:pt>
                <c:pt idx="1">
                  <c:v>0.13000000000000078</c:v>
                </c:pt>
                <c:pt idx="2">
                  <c:v>0.16500000000000048</c:v>
                </c:pt>
                <c:pt idx="3">
                  <c:v>0.15000000000000036</c:v>
                </c:pt>
                <c:pt idx="4">
                  <c:v>4.0000000000000924E-2</c:v>
                </c:pt>
                <c:pt idx="5">
                  <c:v>3.4999999999999698E-2</c:v>
                </c:pt>
                <c:pt idx="6">
                  <c:v>-2.0000000000000462E-2</c:v>
                </c:pt>
                <c:pt idx="7">
                  <c:v>-4.4999999999999929E-2</c:v>
                </c:pt>
                <c:pt idx="8">
                  <c:v>0.26999999999999957</c:v>
                </c:pt>
                <c:pt idx="9">
                  <c:v>4.4999999999999929E-2</c:v>
                </c:pt>
                <c:pt idx="10">
                  <c:v>-9.9999999999999645E-2</c:v>
                </c:pt>
                <c:pt idx="11">
                  <c:v>0.14500000000000046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6A-464C-9297-F630B1650446}"/>
            </c:ext>
          </c:extLst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'AP for SL Method validation'!$N$85:$N$96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validation'!$P$85:$P$96</c:f>
              <c:numCache>
                <c:formatCode>0.000</c:formatCode>
                <c:ptCount val="12"/>
                <c:pt idx="0">
                  <c:v>2.8915718829522485E-3</c:v>
                </c:pt>
                <c:pt idx="1">
                  <c:v>-0.13710842811704654</c:v>
                </c:pt>
                <c:pt idx="2">
                  <c:v>-0.10210842811704685</c:v>
                </c:pt>
                <c:pt idx="3">
                  <c:v>-0.11710842811704697</c:v>
                </c:pt>
                <c:pt idx="4">
                  <c:v>-0.2271084281170464</c:v>
                </c:pt>
                <c:pt idx="5">
                  <c:v>-0.23210842811704763</c:v>
                </c:pt>
                <c:pt idx="6">
                  <c:v>-0.28710842811704779</c:v>
                </c:pt>
                <c:pt idx="7">
                  <c:v>-0.31210842811704725</c:v>
                </c:pt>
                <c:pt idx="8">
                  <c:v>2.8915718829522485E-3</c:v>
                </c:pt>
                <c:pt idx="9">
                  <c:v>-0.2221084281170474</c:v>
                </c:pt>
                <c:pt idx="10">
                  <c:v>-0.36710842811704697</c:v>
                </c:pt>
                <c:pt idx="11">
                  <c:v>-0.12210842811704686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6A-464C-9297-F630B1650446}"/>
            </c:ext>
          </c:extLst>
        </c:ser>
        <c:ser>
          <c:idx val="1"/>
          <c:order val="2"/>
          <c:tx>
            <c:strRef>
              <c:f>'AP for SL Method validation'!$C$295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validation'!$D$295:$D$296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validation'!$E$295:$E$296</c:f>
              <c:numCache>
                <c:formatCode>0.000</c:formatCode>
                <c:ptCount val="2"/>
                <c:pt idx="0">
                  <c:v>0.71199999999999997</c:v>
                </c:pt>
                <c:pt idx="1">
                  <c:v>0.71199999999999997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6A-464C-9297-F630B1650446}"/>
            </c:ext>
          </c:extLst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'AP for SL Method validation'!$N$85:$N$96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validation'!$Q$85:$Q$96</c:f>
              <c:numCache>
                <c:formatCode>0.000</c:formatCode>
                <c:ptCount val="12"/>
                <c:pt idx="0">
                  <c:v>0.53710842811704684</c:v>
                </c:pt>
                <c:pt idx="1">
                  <c:v>0.39710842811704811</c:v>
                </c:pt>
                <c:pt idx="2">
                  <c:v>0.4321084281170478</c:v>
                </c:pt>
                <c:pt idx="3">
                  <c:v>0.41710842811704768</c:v>
                </c:pt>
                <c:pt idx="4">
                  <c:v>0.30710842811704825</c:v>
                </c:pt>
                <c:pt idx="5">
                  <c:v>0.30210842811704702</c:v>
                </c:pt>
                <c:pt idx="6">
                  <c:v>0.24710842811704686</c:v>
                </c:pt>
                <c:pt idx="7">
                  <c:v>0.2221084281170474</c:v>
                </c:pt>
                <c:pt idx="8">
                  <c:v>0.53710842811704684</c:v>
                </c:pt>
                <c:pt idx="9">
                  <c:v>0.31210842811704725</c:v>
                </c:pt>
                <c:pt idx="10">
                  <c:v>0.16710842811704768</c:v>
                </c:pt>
                <c:pt idx="11">
                  <c:v>0.41210842811704779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6A-464C-9297-F630B1650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08352"/>
        <c:axId val="151910656"/>
      </c:scatterChart>
      <c:valAx>
        <c:axId val="15190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1910656"/>
        <c:crosses val="autoZero"/>
        <c:crossBetween val="midCat"/>
      </c:valAx>
      <c:valAx>
        <c:axId val="151910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151908352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'AP for SL Method validation'!$E$60</c:f>
          <c:strCache>
            <c:ptCount val="1"/>
            <c:pt idx="0">
              <c:v>Type 3</c:v>
            </c:pt>
          </c:strCache>
        </c:strRef>
      </c:tx>
      <c:overlay val="0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validation'!$D$275:$D$276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validation'!$F$275:$F$276</c:f>
              <c:numCache>
                <c:formatCode>0.000</c:formatCode>
                <c:ptCount val="2"/>
                <c:pt idx="0">
                  <c:v>-0.71199999999999997</c:v>
                </c:pt>
                <c:pt idx="1">
                  <c:v>-0.71199999999999997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FF-4F8C-8B28-9DC05985D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33920"/>
        <c:axId val="152040576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'AP for SL Method validation'!$D$85:$D$96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validation'!$E$85:$E$96</c:f>
              <c:numCache>
                <c:formatCode>0.000</c:formatCode>
                <c:ptCount val="12"/>
                <c:pt idx="0">
                  <c:v>0.26999999999999957</c:v>
                </c:pt>
                <c:pt idx="1">
                  <c:v>0.13000000000000078</c:v>
                </c:pt>
                <c:pt idx="2">
                  <c:v>0.16500000000000048</c:v>
                </c:pt>
                <c:pt idx="3">
                  <c:v>0.15000000000000036</c:v>
                </c:pt>
                <c:pt idx="4">
                  <c:v>4.0000000000000924E-2</c:v>
                </c:pt>
                <c:pt idx="5">
                  <c:v>3.4999999999999698E-2</c:v>
                </c:pt>
                <c:pt idx="6">
                  <c:v>-2.0000000000000462E-2</c:v>
                </c:pt>
                <c:pt idx="7">
                  <c:v>-4.4999999999999929E-2</c:v>
                </c:pt>
                <c:pt idx="8">
                  <c:v>0.26999999999999957</c:v>
                </c:pt>
                <c:pt idx="9">
                  <c:v>4.4999999999999929E-2</c:v>
                </c:pt>
                <c:pt idx="10">
                  <c:v>-9.9999999999999645E-2</c:v>
                </c:pt>
                <c:pt idx="11">
                  <c:v>0.14500000000000046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FF-4F8C-8B28-9DC05985DA71}"/>
            </c:ext>
          </c:extLst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'AP for SL Method validation'!$D$85:$D$96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validation'!$F$85:$F$96</c:f>
              <c:numCache>
                <c:formatCode>0.000</c:formatCode>
                <c:ptCount val="12"/>
                <c:pt idx="0">
                  <c:v>2.8915718829522485E-3</c:v>
                </c:pt>
                <c:pt idx="1">
                  <c:v>-0.13710842811704654</c:v>
                </c:pt>
                <c:pt idx="2">
                  <c:v>-0.10210842811704685</c:v>
                </c:pt>
                <c:pt idx="3">
                  <c:v>-0.11710842811704697</c:v>
                </c:pt>
                <c:pt idx="4">
                  <c:v>-0.2271084281170464</c:v>
                </c:pt>
                <c:pt idx="5">
                  <c:v>-0.23210842811704763</c:v>
                </c:pt>
                <c:pt idx="6">
                  <c:v>-0.28710842811704779</c:v>
                </c:pt>
                <c:pt idx="7">
                  <c:v>-0.31210842811704725</c:v>
                </c:pt>
                <c:pt idx="8">
                  <c:v>2.8915718829522485E-3</c:v>
                </c:pt>
                <c:pt idx="9">
                  <c:v>-0.2221084281170474</c:v>
                </c:pt>
                <c:pt idx="10">
                  <c:v>-0.36710842811704697</c:v>
                </c:pt>
                <c:pt idx="11">
                  <c:v>-0.12210842811704686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FF-4F8C-8B28-9DC05985DA71}"/>
            </c:ext>
          </c:extLst>
        </c:ser>
        <c:ser>
          <c:idx val="1"/>
          <c:order val="2"/>
          <c:tx>
            <c:strRef>
              <c:f>'AP for SL Method validation'!$C$275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validation'!$D$275:$D$276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validation'!$E$275:$E$276</c:f>
              <c:numCache>
                <c:formatCode>0.000</c:formatCode>
                <c:ptCount val="2"/>
                <c:pt idx="0">
                  <c:v>0.71199999999999997</c:v>
                </c:pt>
                <c:pt idx="1">
                  <c:v>0.71199999999999997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FF-4F8C-8B28-9DC05985DA71}"/>
            </c:ext>
          </c:extLst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'AP for SL Method validation'!$D$85:$D$96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validation'!$G$85:$G$96</c:f>
              <c:numCache>
                <c:formatCode>0.000</c:formatCode>
                <c:ptCount val="12"/>
                <c:pt idx="0">
                  <c:v>0.53710842811704684</c:v>
                </c:pt>
                <c:pt idx="1">
                  <c:v>0.39710842811704811</c:v>
                </c:pt>
                <c:pt idx="2">
                  <c:v>0.4321084281170478</c:v>
                </c:pt>
                <c:pt idx="3">
                  <c:v>0.41710842811704768</c:v>
                </c:pt>
                <c:pt idx="4">
                  <c:v>0.30710842811704825</c:v>
                </c:pt>
                <c:pt idx="5">
                  <c:v>0.30210842811704702</c:v>
                </c:pt>
                <c:pt idx="6">
                  <c:v>0.24710842811704686</c:v>
                </c:pt>
                <c:pt idx="7">
                  <c:v>0.2221084281170474</c:v>
                </c:pt>
                <c:pt idx="8">
                  <c:v>0.53710842811704684</c:v>
                </c:pt>
                <c:pt idx="9">
                  <c:v>0.31210842811704725</c:v>
                </c:pt>
                <c:pt idx="10">
                  <c:v>0.16710842811704768</c:v>
                </c:pt>
                <c:pt idx="11">
                  <c:v>0.41210842811704779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AFF-4F8C-8B28-9DC05985D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33920"/>
        <c:axId val="152040576"/>
      </c:scatterChart>
      <c:valAx>
        <c:axId val="15203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2040576"/>
        <c:crosses val="autoZero"/>
        <c:crossBetween val="midCat"/>
      </c:valAx>
      <c:valAx>
        <c:axId val="152040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152033920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'AP for SL Method validation'!$E$105</c:f>
          <c:strCache>
            <c:ptCount val="1"/>
            <c:pt idx="0">
              <c:v>Type 5</c:v>
            </c:pt>
          </c:strCache>
        </c:strRef>
      </c:tx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validation'!$D$315:$D$317</c:f>
              <c:numCache>
                <c:formatCode>0.00</c:formatCode>
                <c:ptCount val="3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validation'!$F$315:$F$316</c:f>
              <c:numCache>
                <c:formatCode>0.000</c:formatCode>
                <c:ptCount val="2"/>
                <c:pt idx="0">
                  <c:v>-0.71199999999999997</c:v>
                </c:pt>
                <c:pt idx="1">
                  <c:v>-0.71199999999999997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4F-4778-91C4-D69218AF0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613696"/>
        <c:axId val="163620352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'AP for SL Method validation'!$D$130:$D$141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validation'!$E$130:$E$141</c:f>
              <c:numCache>
                <c:formatCode>0.000</c:formatCode>
                <c:ptCount val="12"/>
                <c:pt idx="0">
                  <c:v>0.26999999999999957</c:v>
                </c:pt>
                <c:pt idx="1">
                  <c:v>0.13000000000000078</c:v>
                </c:pt>
                <c:pt idx="2">
                  <c:v>0.16500000000000048</c:v>
                </c:pt>
                <c:pt idx="3">
                  <c:v>0.15000000000000036</c:v>
                </c:pt>
                <c:pt idx="4">
                  <c:v>4.0000000000000924E-2</c:v>
                </c:pt>
                <c:pt idx="5">
                  <c:v>3.4999999999999698E-2</c:v>
                </c:pt>
                <c:pt idx="6">
                  <c:v>-2.0000000000000462E-2</c:v>
                </c:pt>
                <c:pt idx="7">
                  <c:v>-4.4999999999999929E-2</c:v>
                </c:pt>
                <c:pt idx="8">
                  <c:v>0.26999999999999957</c:v>
                </c:pt>
                <c:pt idx="9">
                  <c:v>4.4999999999999929E-2</c:v>
                </c:pt>
                <c:pt idx="10">
                  <c:v>-9.9999999999999645E-2</c:v>
                </c:pt>
                <c:pt idx="11">
                  <c:v>0.14500000000000046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4F-4778-91C4-D69218AF004D}"/>
            </c:ext>
          </c:extLst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'AP for SL Method validation'!$D$130:$D$141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validation'!$F$130:$F$141</c:f>
              <c:numCache>
                <c:formatCode>0.000</c:formatCode>
                <c:ptCount val="12"/>
                <c:pt idx="0">
                  <c:v>2.8915718829522485E-3</c:v>
                </c:pt>
                <c:pt idx="1">
                  <c:v>-0.13710842811704654</c:v>
                </c:pt>
                <c:pt idx="2">
                  <c:v>-0.10210842811704685</c:v>
                </c:pt>
                <c:pt idx="3">
                  <c:v>-0.11710842811704697</c:v>
                </c:pt>
                <c:pt idx="4">
                  <c:v>-0.2271084281170464</c:v>
                </c:pt>
                <c:pt idx="5">
                  <c:v>-0.23210842811704763</c:v>
                </c:pt>
                <c:pt idx="6">
                  <c:v>-0.28710842811704779</c:v>
                </c:pt>
                <c:pt idx="7">
                  <c:v>-0.31210842811704725</c:v>
                </c:pt>
                <c:pt idx="8">
                  <c:v>2.8915718829522485E-3</c:v>
                </c:pt>
                <c:pt idx="9">
                  <c:v>-0.2221084281170474</c:v>
                </c:pt>
                <c:pt idx="10">
                  <c:v>-0.36710842811704697</c:v>
                </c:pt>
                <c:pt idx="11">
                  <c:v>-0.12210842811704686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4F-4778-91C4-D69218AF004D}"/>
            </c:ext>
          </c:extLst>
        </c:ser>
        <c:ser>
          <c:idx val="1"/>
          <c:order val="2"/>
          <c:tx>
            <c:strRef>
              <c:f>'AP for SL Method validation'!$C$315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validation'!$D$315:$D$316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validation'!$E$315:$E$316</c:f>
              <c:numCache>
                <c:formatCode>0.000</c:formatCode>
                <c:ptCount val="2"/>
                <c:pt idx="0">
                  <c:v>0.71199999999999997</c:v>
                </c:pt>
                <c:pt idx="1">
                  <c:v>0.71199999999999997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4F-4778-91C4-D69218AF004D}"/>
            </c:ext>
          </c:extLst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'AP for SL Method validation'!$D$130:$D$141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validation'!$G$130:$G$141</c:f>
              <c:numCache>
                <c:formatCode>0.000</c:formatCode>
                <c:ptCount val="12"/>
                <c:pt idx="0">
                  <c:v>0.53710842811704684</c:v>
                </c:pt>
                <c:pt idx="1">
                  <c:v>0.39710842811704811</c:v>
                </c:pt>
                <c:pt idx="2">
                  <c:v>0.4321084281170478</c:v>
                </c:pt>
                <c:pt idx="3">
                  <c:v>0.41710842811704768</c:v>
                </c:pt>
                <c:pt idx="4">
                  <c:v>0.30710842811704825</c:v>
                </c:pt>
                <c:pt idx="5">
                  <c:v>0.30210842811704702</c:v>
                </c:pt>
                <c:pt idx="6">
                  <c:v>0.24710842811704686</c:v>
                </c:pt>
                <c:pt idx="7">
                  <c:v>0.2221084281170474</c:v>
                </c:pt>
                <c:pt idx="8">
                  <c:v>0.53710842811704684</c:v>
                </c:pt>
                <c:pt idx="9">
                  <c:v>0.31210842811704725</c:v>
                </c:pt>
                <c:pt idx="10">
                  <c:v>0.16710842811704768</c:v>
                </c:pt>
                <c:pt idx="11">
                  <c:v>0.41210842811704779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84F-4778-91C4-D69218AF0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613696"/>
        <c:axId val="163620352"/>
      </c:scatterChart>
      <c:valAx>
        <c:axId val="16361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3620352"/>
        <c:crosses val="autoZero"/>
        <c:crossBetween val="midCat"/>
      </c:valAx>
      <c:valAx>
        <c:axId val="163620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163613696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'AP for SL Method validation'!$O$105</c:f>
          <c:strCache>
            <c:ptCount val="1"/>
            <c:pt idx="0">
              <c:v>Type 6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13083127991284513"/>
          <c:y val="0.18967392114797627"/>
          <c:w val="0.6622624124912927"/>
          <c:h val="0.74643603905378975"/>
        </c:manualLayout>
      </c:layout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validation'!$D$295:$D$296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validation'!$F$295:$F$296</c:f>
              <c:numCache>
                <c:formatCode>0.000</c:formatCode>
                <c:ptCount val="2"/>
                <c:pt idx="0">
                  <c:v>-0.71199999999999997</c:v>
                </c:pt>
                <c:pt idx="1">
                  <c:v>-0.71199999999999997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DB-48CA-8E92-FB75B0BD9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306560"/>
        <c:axId val="254317312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'AP for SL Method validation'!$N$130:$N$141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validation'!$O$130:$O$141</c:f>
              <c:numCache>
                <c:formatCode>0.000</c:formatCode>
                <c:ptCount val="12"/>
                <c:pt idx="0">
                  <c:v>0.26999999999999957</c:v>
                </c:pt>
                <c:pt idx="1">
                  <c:v>0.13000000000000078</c:v>
                </c:pt>
                <c:pt idx="2">
                  <c:v>0.16500000000000048</c:v>
                </c:pt>
                <c:pt idx="3">
                  <c:v>0.15000000000000036</c:v>
                </c:pt>
                <c:pt idx="4">
                  <c:v>4.0000000000000924E-2</c:v>
                </c:pt>
                <c:pt idx="5">
                  <c:v>3.4999999999999698E-2</c:v>
                </c:pt>
                <c:pt idx="6">
                  <c:v>-2.0000000000000462E-2</c:v>
                </c:pt>
                <c:pt idx="7">
                  <c:v>-4.4999999999999929E-2</c:v>
                </c:pt>
                <c:pt idx="8">
                  <c:v>0.26999999999999957</c:v>
                </c:pt>
                <c:pt idx="9">
                  <c:v>4.4999999999999929E-2</c:v>
                </c:pt>
                <c:pt idx="10">
                  <c:v>-9.9999999999999645E-2</c:v>
                </c:pt>
                <c:pt idx="11">
                  <c:v>0.14500000000000046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DB-48CA-8E92-FB75B0BD905B}"/>
            </c:ext>
          </c:extLst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'AP for SL Method validation'!$N$130:$N$141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validation'!$P$130:$P$141</c:f>
              <c:numCache>
                <c:formatCode>0.000</c:formatCode>
                <c:ptCount val="12"/>
                <c:pt idx="0">
                  <c:v>2.8915718829522485E-3</c:v>
                </c:pt>
                <c:pt idx="1">
                  <c:v>-0.13710842811704654</c:v>
                </c:pt>
                <c:pt idx="2">
                  <c:v>-0.10210842811704685</c:v>
                </c:pt>
                <c:pt idx="3">
                  <c:v>-0.11710842811704697</c:v>
                </c:pt>
                <c:pt idx="4">
                  <c:v>-0.2271084281170464</c:v>
                </c:pt>
                <c:pt idx="5">
                  <c:v>-0.23210842811704763</c:v>
                </c:pt>
                <c:pt idx="6">
                  <c:v>-0.28710842811704779</c:v>
                </c:pt>
                <c:pt idx="7">
                  <c:v>-0.31210842811704725</c:v>
                </c:pt>
                <c:pt idx="8">
                  <c:v>2.8915718829522485E-3</c:v>
                </c:pt>
                <c:pt idx="9">
                  <c:v>-0.2221084281170474</c:v>
                </c:pt>
                <c:pt idx="10">
                  <c:v>-0.36710842811704697</c:v>
                </c:pt>
                <c:pt idx="11">
                  <c:v>-0.12210842811704686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DB-48CA-8E92-FB75B0BD905B}"/>
            </c:ext>
          </c:extLst>
        </c:ser>
        <c:ser>
          <c:idx val="1"/>
          <c:order val="2"/>
          <c:tx>
            <c:strRef>
              <c:f>'AP for SL Method validation'!$C$295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validation'!$D$295:$D$296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validation'!$E$295:$E$296</c:f>
              <c:numCache>
                <c:formatCode>0.000</c:formatCode>
                <c:ptCount val="2"/>
                <c:pt idx="0">
                  <c:v>0.71199999999999997</c:v>
                </c:pt>
                <c:pt idx="1">
                  <c:v>0.71199999999999997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DB-48CA-8E92-FB75B0BD905B}"/>
            </c:ext>
          </c:extLst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'AP for SL Method validation'!$N$130:$N$141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validation'!$Q$130:$Q$141</c:f>
              <c:numCache>
                <c:formatCode>0.000</c:formatCode>
                <c:ptCount val="12"/>
                <c:pt idx="0">
                  <c:v>0.53710842811704684</c:v>
                </c:pt>
                <c:pt idx="1">
                  <c:v>0.39710842811704811</c:v>
                </c:pt>
                <c:pt idx="2">
                  <c:v>0.4321084281170478</c:v>
                </c:pt>
                <c:pt idx="3">
                  <c:v>0.41710842811704768</c:v>
                </c:pt>
                <c:pt idx="4">
                  <c:v>0.30710842811704825</c:v>
                </c:pt>
                <c:pt idx="5">
                  <c:v>0.30210842811704702</c:v>
                </c:pt>
                <c:pt idx="6">
                  <c:v>0.24710842811704686</c:v>
                </c:pt>
                <c:pt idx="7">
                  <c:v>0.2221084281170474</c:v>
                </c:pt>
                <c:pt idx="8">
                  <c:v>0.53710842811704684</c:v>
                </c:pt>
                <c:pt idx="9">
                  <c:v>0.31210842811704725</c:v>
                </c:pt>
                <c:pt idx="10">
                  <c:v>0.16710842811704768</c:v>
                </c:pt>
                <c:pt idx="11">
                  <c:v>0.41210842811704779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FDB-48CA-8E92-FB75B0BD9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306560"/>
        <c:axId val="254317312"/>
      </c:scatterChart>
      <c:valAx>
        <c:axId val="25430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54317312"/>
        <c:crosses val="autoZero"/>
        <c:crossBetween val="midCat"/>
      </c:valAx>
      <c:valAx>
        <c:axId val="254317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254306560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'AP for SL Method validation'!$E$150</c:f>
          <c:strCache>
            <c:ptCount val="1"/>
            <c:pt idx="0">
              <c:v>Type 7</c:v>
            </c:pt>
          </c:strCache>
        </c:strRef>
      </c:tx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validation'!$D$355:$D$356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validation'!$F$355:$F$356</c:f>
              <c:numCache>
                <c:formatCode>0.000</c:formatCode>
                <c:ptCount val="2"/>
                <c:pt idx="0">
                  <c:v>-0.71199999999999997</c:v>
                </c:pt>
                <c:pt idx="1">
                  <c:v>-0.71199999999999997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BD-4E92-8767-C0A0E39E8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18304"/>
        <c:axId val="254429056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'AP for SL Method validation'!$D$175:$D$186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validation'!$E$175:$E$186</c:f>
              <c:numCache>
                <c:formatCode>0.000</c:formatCode>
                <c:ptCount val="12"/>
                <c:pt idx="0">
                  <c:v>0.26999999999999957</c:v>
                </c:pt>
                <c:pt idx="1">
                  <c:v>0.13000000000000078</c:v>
                </c:pt>
                <c:pt idx="2">
                  <c:v>0.16500000000000048</c:v>
                </c:pt>
                <c:pt idx="3">
                  <c:v>0.15000000000000036</c:v>
                </c:pt>
                <c:pt idx="4">
                  <c:v>4.0000000000000924E-2</c:v>
                </c:pt>
                <c:pt idx="5">
                  <c:v>3.4999999999999698E-2</c:v>
                </c:pt>
                <c:pt idx="6">
                  <c:v>-2.0000000000000462E-2</c:v>
                </c:pt>
                <c:pt idx="7">
                  <c:v>-4.4999999999999929E-2</c:v>
                </c:pt>
                <c:pt idx="8">
                  <c:v>0.26999999999999957</c:v>
                </c:pt>
                <c:pt idx="9">
                  <c:v>4.4999999999999929E-2</c:v>
                </c:pt>
                <c:pt idx="10">
                  <c:v>-9.9999999999999645E-2</c:v>
                </c:pt>
                <c:pt idx="11">
                  <c:v>0.14500000000000046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BD-4E92-8767-C0A0E39E8210}"/>
            </c:ext>
          </c:extLst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'AP for SL Method validation'!$D$175:$D$186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validation'!$F$175:$F$186</c:f>
              <c:numCache>
                <c:formatCode>0.000</c:formatCode>
                <c:ptCount val="12"/>
                <c:pt idx="0">
                  <c:v>2.8915718829522485E-3</c:v>
                </c:pt>
                <c:pt idx="1">
                  <c:v>-0.13710842811704654</c:v>
                </c:pt>
                <c:pt idx="2">
                  <c:v>-0.10210842811704685</c:v>
                </c:pt>
                <c:pt idx="3">
                  <c:v>-0.11710842811704697</c:v>
                </c:pt>
                <c:pt idx="4">
                  <c:v>-0.2271084281170464</c:v>
                </c:pt>
                <c:pt idx="5">
                  <c:v>-0.23210842811704763</c:v>
                </c:pt>
                <c:pt idx="6">
                  <c:v>-0.28710842811704779</c:v>
                </c:pt>
                <c:pt idx="7">
                  <c:v>-0.31210842811704725</c:v>
                </c:pt>
                <c:pt idx="8">
                  <c:v>2.8915718829522485E-3</c:v>
                </c:pt>
                <c:pt idx="9">
                  <c:v>-0.2221084281170474</c:v>
                </c:pt>
                <c:pt idx="10">
                  <c:v>-0.36710842811704697</c:v>
                </c:pt>
                <c:pt idx="11">
                  <c:v>-0.12210842811704686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BD-4E92-8767-C0A0E39E8210}"/>
            </c:ext>
          </c:extLst>
        </c:ser>
        <c:ser>
          <c:idx val="1"/>
          <c:order val="2"/>
          <c:tx>
            <c:strRef>
              <c:f>'AP for SL Method validation'!$C$355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validation'!$D$355:$D$356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validation'!$E$355:$E$356</c:f>
              <c:numCache>
                <c:formatCode>0.000</c:formatCode>
                <c:ptCount val="2"/>
                <c:pt idx="0">
                  <c:v>0.71199999999999997</c:v>
                </c:pt>
                <c:pt idx="1">
                  <c:v>0.71199999999999997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BD-4E92-8767-C0A0E39E8210}"/>
            </c:ext>
          </c:extLst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'AP for SL Method validation'!$D$175:$D$186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validation'!$G$175:$G$186</c:f>
              <c:numCache>
                <c:formatCode>0.000</c:formatCode>
                <c:ptCount val="12"/>
                <c:pt idx="0">
                  <c:v>0.53710842811704684</c:v>
                </c:pt>
                <c:pt idx="1">
                  <c:v>0.39710842811704811</c:v>
                </c:pt>
                <c:pt idx="2">
                  <c:v>0.4321084281170478</c:v>
                </c:pt>
                <c:pt idx="3">
                  <c:v>0.41710842811704768</c:v>
                </c:pt>
                <c:pt idx="4">
                  <c:v>0.30710842811704825</c:v>
                </c:pt>
                <c:pt idx="5">
                  <c:v>0.30210842811704702</c:v>
                </c:pt>
                <c:pt idx="6">
                  <c:v>0.24710842811704686</c:v>
                </c:pt>
                <c:pt idx="7">
                  <c:v>0.2221084281170474</c:v>
                </c:pt>
                <c:pt idx="8">
                  <c:v>0.53710842811704684</c:v>
                </c:pt>
                <c:pt idx="9">
                  <c:v>0.31210842811704725</c:v>
                </c:pt>
                <c:pt idx="10">
                  <c:v>0.16710842811704768</c:v>
                </c:pt>
                <c:pt idx="11">
                  <c:v>0.41210842811704779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BD-4E92-8767-C0A0E39E8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18304"/>
        <c:axId val="254429056"/>
      </c:scatterChart>
      <c:valAx>
        <c:axId val="25441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54429056"/>
        <c:crosses val="autoZero"/>
        <c:crossBetween val="midCat"/>
      </c:valAx>
      <c:valAx>
        <c:axId val="254429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254418304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'AP for SL Method validation'!$O$150</c:f>
          <c:strCache>
            <c:ptCount val="1"/>
            <c:pt idx="0">
              <c:v>Type 8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0.13083127991284513"/>
          <c:y val="0.18967392114797627"/>
          <c:w val="0.6622624124912927"/>
          <c:h val="0.74643603905378975"/>
        </c:manualLayout>
      </c:layout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validation'!$D$375:$D$376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validation'!$F$375:$F$376</c:f>
              <c:numCache>
                <c:formatCode>0.000</c:formatCode>
                <c:ptCount val="2"/>
                <c:pt idx="0">
                  <c:v>-0.71199999999999997</c:v>
                </c:pt>
                <c:pt idx="1">
                  <c:v>-0.71199999999999997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95-4457-B193-3EFD97FDE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823232"/>
        <c:axId val="253838080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'AP for SL Method validation'!$N$175:$N$186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validation'!$O$175:$O$186</c:f>
              <c:numCache>
                <c:formatCode>0.000</c:formatCode>
                <c:ptCount val="12"/>
                <c:pt idx="0">
                  <c:v>0.26999999999999957</c:v>
                </c:pt>
                <c:pt idx="1">
                  <c:v>0.13000000000000078</c:v>
                </c:pt>
                <c:pt idx="2">
                  <c:v>0.16500000000000048</c:v>
                </c:pt>
                <c:pt idx="3">
                  <c:v>0.15000000000000036</c:v>
                </c:pt>
                <c:pt idx="4">
                  <c:v>4.0000000000000924E-2</c:v>
                </c:pt>
                <c:pt idx="5">
                  <c:v>3.4999999999999698E-2</c:v>
                </c:pt>
                <c:pt idx="6">
                  <c:v>-2.0000000000000462E-2</c:v>
                </c:pt>
                <c:pt idx="7">
                  <c:v>-4.4999999999999929E-2</c:v>
                </c:pt>
                <c:pt idx="8">
                  <c:v>0.26999999999999957</c:v>
                </c:pt>
                <c:pt idx="9">
                  <c:v>4.4999999999999929E-2</c:v>
                </c:pt>
                <c:pt idx="10">
                  <c:v>-9.9999999999999645E-2</c:v>
                </c:pt>
                <c:pt idx="11">
                  <c:v>0.14500000000000046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95-4457-B193-3EFD97FDEE3F}"/>
            </c:ext>
          </c:extLst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'AP for SL Method validation'!$N$175:$N$186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validation'!$P$175:$P$186</c:f>
              <c:numCache>
                <c:formatCode>0.000</c:formatCode>
                <c:ptCount val="12"/>
                <c:pt idx="0">
                  <c:v>2.8915718829522485E-3</c:v>
                </c:pt>
                <c:pt idx="1">
                  <c:v>-0.13710842811704654</c:v>
                </c:pt>
                <c:pt idx="2">
                  <c:v>-0.10210842811704685</c:v>
                </c:pt>
                <c:pt idx="3">
                  <c:v>-0.11710842811704697</c:v>
                </c:pt>
                <c:pt idx="4">
                  <c:v>-0.2271084281170464</c:v>
                </c:pt>
                <c:pt idx="5">
                  <c:v>-0.23210842811704763</c:v>
                </c:pt>
                <c:pt idx="6">
                  <c:v>-0.28710842811704779</c:v>
                </c:pt>
                <c:pt idx="7">
                  <c:v>-0.31210842811704725</c:v>
                </c:pt>
                <c:pt idx="8">
                  <c:v>2.8915718829522485E-3</c:v>
                </c:pt>
                <c:pt idx="9">
                  <c:v>-0.2221084281170474</c:v>
                </c:pt>
                <c:pt idx="10">
                  <c:v>-0.36710842811704697</c:v>
                </c:pt>
                <c:pt idx="11">
                  <c:v>-0.12210842811704686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95-4457-B193-3EFD97FDEE3F}"/>
            </c:ext>
          </c:extLst>
        </c:ser>
        <c:ser>
          <c:idx val="1"/>
          <c:order val="2"/>
          <c:tx>
            <c:strRef>
              <c:f>'AP for SL Method validation'!$C$375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'AP for SL Method validation'!$D$375:$D$376</c:f>
              <c:numCache>
                <c:formatCode>0.00</c:formatCode>
                <c:ptCount val="2"/>
                <c:pt idx="0">
                  <c:v>1.7600000000000007</c:v>
                </c:pt>
                <c:pt idx="1">
                  <c:v>4.6700000000000008</c:v>
                </c:pt>
              </c:numCache>
            </c:numRef>
          </c:xVal>
          <c:yVal>
            <c:numRef>
              <c:f>'AP for SL Method validation'!$E$375:$E$376</c:f>
              <c:numCache>
                <c:formatCode>0.000</c:formatCode>
                <c:ptCount val="2"/>
                <c:pt idx="0">
                  <c:v>0.71199999999999997</c:v>
                </c:pt>
                <c:pt idx="1">
                  <c:v>0.71199999999999997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95-4457-B193-3EFD97FDEE3F}"/>
            </c:ext>
          </c:extLst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'AP for SL Method validation'!$N$175:$N$186</c:f>
              <c:numCache>
                <c:formatCode>0.00</c:formatCode>
                <c:ptCount val="12"/>
                <c:pt idx="0">
                  <c:v>2.2600000000000007</c:v>
                </c:pt>
                <c:pt idx="1">
                  <c:v>2.3849999999999998</c:v>
                </c:pt>
                <c:pt idx="2">
                  <c:v>2.5100000000000002</c:v>
                </c:pt>
                <c:pt idx="3">
                  <c:v>2.58</c:v>
                </c:pt>
                <c:pt idx="4">
                  <c:v>2.8849999999999998</c:v>
                </c:pt>
                <c:pt idx="5">
                  <c:v>2.9300000000000006</c:v>
                </c:pt>
                <c:pt idx="6">
                  <c:v>3.0550000000000006</c:v>
                </c:pt>
                <c:pt idx="7">
                  <c:v>3.1150000000000002</c:v>
                </c:pt>
                <c:pt idx="8">
                  <c:v>4.0400000000000009</c:v>
                </c:pt>
                <c:pt idx="9">
                  <c:v>4.07</c:v>
                </c:pt>
                <c:pt idx="10">
                  <c:v>4.1300000000000008</c:v>
                </c:pt>
                <c:pt idx="11">
                  <c:v>4.1700000000000008</c:v>
                </c:pt>
              </c:numCache>
            </c:numRef>
          </c:xVal>
          <c:yVal>
            <c:numRef>
              <c:f>'AP for SL Method validation'!$Q$175:$Q$186</c:f>
              <c:numCache>
                <c:formatCode>0.000</c:formatCode>
                <c:ptCount val="12"/>
                <c:pt idx="0">
                  <c:v>0.53710842811704684</c:v>
                </c:pt>
                <c:pt idx="1">
                  <c:v>0.39710842811704811</c:v>
                </c:pt>
                <c:pt idx="2">
                  <c:v>0.4321084281170478</c:v>
                </c:pt>
                <c:pt idx="3">
                  <c:v>0.41710842811704768</c:v>
                </c:pt>
                <c:pt idx="4">
                  <c:v>0.30710842811704825</c:v>
                </c:pt>
                <c:pt idx="5">
                  <c:v>0.30210842811704702</c:v>
                </c:pt>
                <c:pt idx="6">
                  <c:v>0.24710842811704686</c:v>
                </c:pt>
                <c:pt idx="7">
                  <c:v>0.2221084281170474</c:v>
                </c:pt>
                <c:pt idx="8">
                  <c:v>0.53710842811704684</c:v>
                </c:pt>
                <c:pt idx="9">
                  <c:v>0.31210842811704725</c:v>
                </c:pt>
                <c:pt idx="10">
                  <c:v>0.16710842811704768</c:v>
                </c:pt>
                <c:pt idx="11">
                  <c:v>0.41210842811704779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B95-4457-B193-3EFD97FDE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823232"/>
        <c:axId val="253838080"/>
      </c:scatterChart>
      <c:valAx>
        <c:axId val="25382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53838080"/>
        <c:crosses val="autoZero"/>
        <c:crossBetween val="midCat"/>
      </c:valAx>
      <c:valAx>
        <c:axId val="253838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253823232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0</xdr:rowOff>
    </xdr:from>
    <xdr:to>
      <xdr:col>9</xdr:col>
      <xdr:colOff>0</xdr:colOff>
      <xdr:row>36</xdr:row>
      <xdr:rowOff>154285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919842</xdr:colOff>
      <xdr:row>15</xdr:row>
      <xdr:rowOff>163284</xdr:rowOff>
    </xdr:from>
    <xdr:to>
      <xdr:col>19</xdr:col>
      <xdr:colOff>0</xdr:colOff>
      <xdr:row>36</xdr:row>
      <xdr:rowOff>154284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915760</xdr:colOff>
      <xdr:row>60</xdr:row>
      <xdr:rowOff>149677</xdr:rowOff>
    </xdr:from>
    <xdr:to>
      <xdr:col>19</xdr:col>
      <xdr:colOff>0</xdr:colOff>
      <xdr:row>81</xdr:row>
      <xdr:rowOff>140678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61</xdr:row>
      <xdr:rowOff>0</xdr:rowOff>
    </xdr:from>
    <xdr:to>
      <xdr:col>9</xdr:col>
      <xdr:colOff>-1</xdr:colOff>
      <xdr:row>81</xdr:row>
      <xdr:rowOff>154286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106</xdr:row>
      <xdr:rowOff>0</xdr:rowOff>
    </xdr:from>
    <xdr:to>
      <xdr:col>9</xdr:col>
      <xdr:colOff>0</xdr:colOff>
      <xdr:row>126</xdr:row>
      <xdr:rowOff>154286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915760</xdr:colOff>
      <xdr:row>105</xdr:row>
      <xdr:rowOff>149677</xdr:rowOff>
    </xdr:from>
    <xdr:to>
      <xdr:col>18</xdr:col>
      <xdr:colOff>942258</xdr:colOff>
      <xdr:row>126</xdr:row>
      <xdr:rowOff>140678</xdr:rowOff>
    </xdr:to>
    <xdr:graphicFrame macro="">
      <xdr:nvGraphicFramePr>
        <xdr:cNvPr id="7" name="Chart 1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151</xdr:row>
      <xdr:rowOff>0</xdr:rowOff>
    </xdr:from>
    <xdr:to>
      <xdr:col>9</xdr:col>
      <xdr:colOff>0</xdr:colOff>
      <xdr:row>171</xdr:row>
      <xdr:rowOff>154286</xdr:rowOff>
    </xdr:to>
    <xdr:graphicFrame macro="">
      <xdr:nvGraphicFramePr>
        <xdr:cNvPr id="9" name="Chart 13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915760</xdr:colOff>
      <xdr:row>150</xdr:row>
      <xdr:rowOff>149677</xdr:rowOff>
    </xdr:from>
    <xdr:to>
      <xdr:col>19</xdr:col>
      <xdr:colOff>0</xdr:colOff>
      <xdr:row>171</xdr:row>
      <xdr:rowOff>140678</xdr:rowOff>
    </xdr:to>
    <xdr:graphicFrame macro="">
      <xdr:nvGraphicFramePr>
        <xdr:cNvPr id="10" name="Chart 1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4"/>
  <sheetViews>
    <sheetView tabSelected="1" workbookViewId="0">
      <selection activeCell="A3" sqref="A3"/>
    </sheetView>
  </sheetViews>
  <sheetFormatPr defaultColWidth="11.44140625" defaultRowHeight="14.4" x14ac:dyDescent="0.3"/>
  <cols>
    <col min="1" max="1" width="158.109375" customWidth="1"/>
  </cols>
  <sheetData>
    <row r="1" spans="1:1" s="77" customFormat="1" ht="26.4" thickBot="1" x14ac:dyDescent="0.55000000000000004">
      <c r="A1" s="194" t="s">
        <v>101</v>
      </c>
    </row>
    <row r="2" spans="1:1" s="71" customFormat="1" ht="15.6" x14ac:dyDescent="0.3">
      <c r="A2" s="70" t="s">
        <v>82</v>
      </c>
    </row>
    <row r="3" spans="1:1" s="71" customFormat="1" ht="15.6" x14ac:dyDescent="0.3">
      <c r="A3" s="72" t="s">
        <v>83</v>
      </c>
    </row>
    <row r="4" spans="1:1" s="71" customFormat="1" ht="15.6" x14ac:dyDescent="0.3">
      <c r="A4" s="72" t="s">
        <v>89</v>
      </c>
    </row>
    <row r="5" spans="1:1" s="71" customFormat="1" ht="15.6" x14ac:dyDescent="0.3">
      <c r="A5" s="72"/>
    </row>
    <row r="6" spans="1:1" s="71" customFormat="1" ht="15.6" x14ac:dyDescent="0.3">
      <c r="A6" s="72" t="s">
        <v>60</v>
      </c>
    </row>
    <row r="7" spans="1:1" s="74" customFormat="1" ht="16.2" thickBot="1" x14ac:dyDescent="0.35">
      <c r="A7" s="73" t="s">
        <v>62</v>
      </c>
    </row>
    <row r="8" spans="1:1" s="75" customFormat="1" ht="23.4" thickBot="1" x14ac:dyDescent="0.45">
      <c r="A8" s="75" t="s">
        <v>61</v>
      </c>
    </row>
    <row r="9" spans="1:1" s="71" customFormat="1" ht="15.6" x14ac:dyDescent="0.3">
      <c r="A9" s="70" t="s">
        <v>85</v>
      </c>
    </row>
    <row r="10" spans="1:1" s="71" customFormat="1" ht="15.6" x14ac:dyDescent="0.3">
      <c r="A10" s="76" t="s">
        <v>84</v>
      </c>
    </row>
    <row r="11" spans="1:1" s="71" customFormat="1" ht="15.6" x14ac:dyDescent="0.3">
      <c r="A11" s="76" t="s">
        <v>79</v>
      </c>
    </row>
    <row r="12" spans="1:1" s="71" customFormat="1" ht="15.6" x14ac:dyDescent="0.3">
      <c r="A12" s="76" t="s">
        <v>80</v>
      </c>
    </row>
    <row r="13" spans="1:1" s="71" customFormat="1" ht="15.6" x14ac:dyDescent="0.3">
      <c r="A13" s="76" t="s">
        <v>91</v>
      </c>
    </row>
    <row r="14" spans="1:1" s="71" customFormat="1" ht="31.2" x14ac:dyDescent="0.3">
      <c r="A14" s="76" t="s">
        <v>96</v>
      </c>
    </row>
    <row r="15" spans="1:1" s="71" customFormat="1" ht="15.6" x14ac:dyDescent="0.3">
      <c r="A15" s="76"/>
    </row>
    <row r="16" spans="1:1" s="71" customFormat="1" ht="62.4" x14ac:dyDescent="0.3">
      <c r="A16" s="128" t="s">
        <v>97</v>
      </c>
    </row>
    <row r="17" spans="1:1" s="71" customFormat="1" ht="15.6" x14ac:dyDescent="0.3">
      <c r="A17" s="128"/>
    </row>
    <row r="18" spans="1:1" s="71" customFormat="1" ht="31.2" x14ac:dyDescent="0.3">
      <c r="A18" s="128" t="s">
        <v>98</v>
      </c>
    </row>
    <row r="19" spans="1:1" s="71" customFormat="1" ht="15.6" x14ac:dyDescent="0.3">
      <c r="A19" s="76"/>
    </row>
    <row r="20" spans="1:1" s="71" customFormat="1" ht="14.25" customHeight="1" x14ac:dyDescent="0.3">
      <c r="A20" s="72" t="s">
        <v>95</v>
      </c>
    </row>
    <row r="21" spans="1:1" s="71" customFormat="1" ht="14.25" customHeight="1" x14ac:dyDescent="0.3">
      <c r="A21" s="72"/>
    </row>
    <row r="22" spans="1:1" s="91" customFormat="1" ht="15.6" customHeight="1" x14ac:dyDescent="0.3">
      <c r="A22" s="72" t="s">
        <v>94</v>
      </c>
    </row>
    <row r="23" spans="1:1" s="71" customFormat="1" ht="15.6" x14ac:dyDescent="0.3">
      <c r="A23" s="76"/>
    </row>
    <row r="24" spans="1:1" s="71" customFormat="1" ht="16.2" thickBot="1" x14ac:dyDescent="0.35">
      <c r="A24" s="73" t="s">
        <v>93</v>
      </c>
    </row>
    <row r="200" spans="5:12" x14ac:dyDescent="0.3">
      <c r="E200" s="129"/>
      <c r="F200" s="129"/>
      <c r="G200" s="129"/>
      <c r="H200" s="129"/>
      <c r="I200" s="129"/>
      <c r="J200" s="129"/>
      <c r="K200" s="129"/>
      <c r="L200" s="129"/>
    </row>
    <row r="213" spans="5:12" x14ac:dyDescent="0.3">
      <c r="H213" s="105"/>
    </row>
    <row r="214" spans="5:12" x14ac:dyDescent="0.3">
      <c r="E214" s="129"/>
      <c r="F214" s="129"/>
      <c r="G214" s="129"/>
      <c r="H214" s="129"/>
      <c r="I214" s="129"/>
      <c r="J214" s="129"/>
      <c r="K214" s="129"/>
      <c r="L214" s="129"/>
    </row>
    <row r="228" spans="5:12" x14ac:dyDescent="0.3">
      <c r="E228" s="129"/>
      <c r="F228" s="129"/>
      <c r="G228" s="129"/>
      <c r="H228" s="129"/>
      <c r="I228" s="129"/>
      <c r="J228" s="129"/>
      <c r="K228" s="129"/>
      <c r="L228" s="129"/>
    </row>
    <row r="232" spans="5:12" x14ac:dyDescent="0.3">
      <c r="I232" s="105"/>
    </row>
    <row r="242" spans="5:12" x14ac:dyDescent="0.3">
      <c r="E242" s="129"/>
      <c r="F242" s="129"/>
      <c r="G242" s="129"/>
      <c r="H242" s="129"/>
      <c r="I242" s="129"/>
      <c r="J242" s="129"/>
      <c r="K242" s="129"/>
      <c r="L242" s="129"/>
    </row>
    <row r="256" spans="5:12" x14ac:dyDescent="0.3">
      <c r="E256" s="129"/>
      <c r="F256" s="129"/>
      <c r="G256" s="129"/>
      <c r="H256" s="129"/>
      <c r="I256" s="129"/>
      <c r="J256" s="129"/>
      <c r="K256" s="129"/>
      <c r="L256" s="129"/>
    </row>
    <row r="270" spans="5:12" x14ac:dyDescent="0.3">
      <c r="E270" s="129"/>
      <c r="F270" s="129"/>
      <c r="G270" s="129"/>
      <c r="H270" s="129"/>
      <c r="I270" s="129"/>
      <c r="J270" s="129"/>
      <c r="K270" s="129"/>
      <c r="L270" s="129"/>
    </row>
    <row r="284" spans="5:12" x14ac:dyDescent="0.3">
      <c r="E284" s="129"/>
      <c r="F284" s="129"/>
      <c r="G284" s="129"/>
      <c r="H284" s="129"/>
      <c r="I284" s="129"/>
      <c r="J284" s="129"/>
      <c r="K284" s="129"/>
      <c r="L284" s="129"/>
    </row>
  </sheetData>
  <mergeCells count="14">
    <mergeCell ref="I200:L200"/>
    <mergeCell ref="E200:H200"/>
    <mergeCell ref="E214:H214"/>
    <mergeCell ref="I214:L214"/>
    <mergeCell ref="E228:H228"/>
    <mergeCell ref="I228:L228"/>
    <mergeCell ref="E284:H284"/>
    <mergeCell ref="I284:L284"/>
    <mergeCell ref="E242:H242"/>
    <mergeCell ref="I242:L242"/>
    <mergeCell ref="E256:H256"/>
    <mergeCell ref="I256:L256"/>
    <mergeCell ref="E270:H270"/>
    <mergeCell ref="I270:L2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28"/>
  <sheetViews>
    <sheetView zoomScaleNormal="100" workbookViewId="0">
      <selection activeCell="N19" sqref="N19"/>
    </sheetView>
  </sheetViews>
  <sheetFormatPr defaultColWidth="11.44140625" defaultRowHeight="10.199999999999999" x14ac:dyDescent="0.2"/>
  <cols>
    <col min="1" max="1" width="3.109375" style="59" customWidth="1"/>
    <col min="2" max="2" width="11.44140625" style="59"/>
    <col min="3" max="3" width="12.33203125" style="59" customWidth="1"/>
    <col min="4" max="4" width="5.88671875" style="59" bestFit="1" customWidth="1"/>
    <col min="5" max="13" width="7.5546875" style="59" customWidth="1"/>
    <col min="14" max="14" width="4" style="59" customWidth="1"/>
    <col min="15" max="16" width="11.44140625" style="59"/>
    <col min="17" max="17" width="5.88671875" style="59" bestFit="1" customWidth="1"/>
    <col min="18" max="26" width="7.88671875" style="59" customWidth="1"/>
    <col min="27" max="27" width="3.33203125" style="59" customWidth="1"/>
    <col min="28" max="16384" width="11.44140625" style="59"/>
  </cols>
  <sheetData>
    <row r="1" spans="1:27" ht="10.8" thickBot="1" x14ac:dyDescent="0.25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</row>
    <row r="2" spans="1:27" x14ac:dyDescent="0.2">
      <c r="A2" s="81"/>
      <c r="B2" s="136" t="s">
        <v>21</v>
      </c>
      <c r="C2" s="144"/>
      <c r="D2" s="145" t="s">
        <v>65</v>
      </c>
      <c r="E2" s="139"/>
      <c r="F2" s="85"/>
      <c r="G2" s="85"/>
      <c r="H2" s="85"/>
      <c r="I2" s="85"/>
      <c r="J2" s="85"/>
      <c r="K2" s="85"/>
      <c r="L2" s="85"/>
      <c r="M2" s="85"/>
      <c r="N2" s="86"/>
      <c r="O2" s="136" t="s">
        <v>26</v>
      </c>
      <c r="P2" s="144"/>
      <c r="Q2" s="145" t="s">
        <v>66</v>
      </c>
      <c r="R2" s="139"/>
      <c r="S2" s="85"/>
      <c r="T2" s="85"/>
      <c r="U2" s="85"/>
      <c r="V2" s="85"/>
      <c r="W2" s="85"/>
      <c r="X2" s="85"/>
      <c r="Y2" s="85"/>
      <c r="Z2" s="85"/>
      <c r="AA2" s="81"/>
    </row>
    <row r="3" spans="1:27" ht="10.8" thickBot="1" x14ac:dyDescent="0.25">
      <c r="A3" s="81"/>
      <c r="B3" s="140" t="s">
        <v>22</v>
      </c>
      <c r="C3" s="146"/>
      <c r="D3" s="147" t="s">
        <v>100</v>
      </c>
      <c r="E3" s="143"/>
      <c r="F3" s="85"/>
      <c r="G3" s="85"/>
      <c r="H3" s="85"/>
      <c r="I3" s="85"/>
      <c r="J3" s="85"/>
      <c r="K3" s="85"/>
      <c r="L3" s="85"/>
      <c r="M3" s="85"/>
      <c r="N3" s="86"/>
      <c r="O3" s="140" t="s">
        <v>27</v>
      </c>
      <c r="P3" s="146"/>
      <c r="Q3" s="147" t="s">
        <v>99</v>
      </c>
      <c r="R3" s="143"/>
      <c r="S3" s="85"/>
      <c r="T3" s="85"/>
      <c r="U3" s="85"/>
      <c r="V3" s="85"/>
      <c r="W3" s="85"/>
      <c r="X3" s="85"/>
      <c r="Y3" s="85"/>
      <c r="Z3" s="85"/>
      <c r="AA3" s="81"/>
    </row>
    <row r="4" spans="1:27" ht="10.199999999999999" customHeight="1" thickBot="1" x14ac:dyDescent="0.25">
      <c r="A4" s="81"/>
      <c r="B4" s="131"/>
      <c r="C4" s="132"/>
      <c r="D4" s="132"/>
      <c r="E4" s="133" t="s">
        <v>1</v>
      </c>
      <c r="F4" s="134"/>
      <c r="G4" s="134"/>
      <c r="H4" s="134"/>
      <c r="I4" s="133" t="s">
        <v>2</v>
      </c>
      <c r="J4" s="134"/>
      <c r="K4" s="134"/>
      <c r="L4" s="134"/>
      <c r="M4" s="148" t="s">
        <v>92</v>
      </c>
      <c r="N4" s="86"/>
      <c r="O4" s="131"/>
      <c r="P4" s="132"/>
      <c r="Q4" s="132"/>
      <c r="R4" s="133" t="s">
        <v>1</v>
      </c>
      <c r="S4" s="134"/>
      <c r="T4" s="134"/>
      <c r="U4" s="134"/>
      <c r="V4" s="133" t="s">
        <v>2</v>
      </c>
      <c r="W4" s="134"/>
      <c r="X4" s="134"/>
      <c r="Y4" s="135"/>
      <c r="Z4" s="148" t="s">
        <v>92</v>
      </c>
      <c r="AA4" s="81"/>
    </row>
    <row r="5" spans="1:27" ht="10.8" thickBot="1" x14ac:dyDescent="0.25">
      <c r="A5" s="81"/>
      <c r="B5" s="88" t="s">
        <v>39</v>
      </c>
      <c r="C5" s="89" t="s">
        <v>0</v>
      </c>
      <c r="D5" s="89" t="s">
        <v>7</v>
      </c>
      <c r="E5" s="89" t="s">
        <v>3</v>
      </c>
      <c r="F5" s="89" t="s">
        <v>4</v>
      </c>
      <c r="G5" s="89" t="s">
        <v>5</v>
      </c>
      <c r="H5" s="89" t="s">
        <v>6</v>
      </c>
      <c r="I5" s="89" t="s">
        <v>3</v>
      </c>
      <c r="J5" s="89" t="s">
        <v>4</v>
      </c>
      <c r="K5" s="89" t="s">
        <v>5</v>
      </c>
      <c r="L5" s="120" t="s">
        <v>6</v>
      </c>
      <c r="M5" s="148"/>
      <c r="N5" s="86"/>
      <c r="O5" s="88" t="s">
        <v>39</v>
      </c>
      <c r="P5" s="89" t="s">
        <v>0</v>
      </c>
      <c r="Q5" s="89" t="s">
        <v>7</v>
      </c>
      <c r="R5" s="89" t="s">
        <v>3</v>
      </c>
      <c r="S5" s="89" t="s">
        <v>4</v>
      </c>
      <c r="T5" s="89" t="s">
        <v>5</v>
      </c>
      <c r="U5" s="89" t="s">
        <v>6</v>
      </c>
      <c r="V5" s="89" t="s">
        <v>3</v>
      </c>
      <c r="W5" s="89" t="s">
        <v>4</v>
      </c>
      <c r="X5" s="89" t="s">
        <v>5</v>
      </c>
      <c r="Y5" s="106" t="s">
        <v>6</v>
      </c>
      <c r="Z5" s="148"/>
      <c r="AA5" s="81"/>
    </row>
    <row r="6" spans="1:27" x14ac:dyDescent="0.2">
      <c r="A6" s="81"/>
      <c r="B6" s="95"/>
      <c r="C6" s="92"/>
      <c r="D6" s="92" t="s">
        <v>86</v>
      </c>
      <c r="E6" s="93">
        <v>193</v>
      </c>
      <c r="F6" s="93">
        <v>193</v>
      </c>
      <c r="G6" s="93">
        <v>193</v>
      </c>
      <c r="H6" s="93">
        <v>193</v>
      </c>
      <c r="I6" s="90">
        <v>446.68359215096331</v>
      </c>
      <c r="J6" s="90">
        <v>851.13803820237763</v>
      </c>
      <c r="K6" s="90">
        <v>257.03957827688663</v>
      </c>
      <c r="L6" s="90">
        <v>239.88329190194912</v>
      </c>
      <c r="M6" s="127">
        <f>MEDIAN(E6:H6)</f>
        <v>193</v>
      </c>
      <c r="N6" s="86"/>
      <c r="O6" s="95"/>
      <c r="P6" s="92"/>
      <c r="Q6" s="92" t="s">
        <v>86</v>
      </c>
      <c r="R6" s="93">
        <v>120.22644346174135</v>
      </c>
      <c r="S6" s="93">
        <v>128.82495516931343</v>
      </c>
      <c r="T6" s="93">
        <v>331.13112148259137</v>
      </c>
      <c r="U6" s="93">
        <v>257.03957827688663</v>
      </c>
      <c r="V6" s="90">
        <v>446.68359215096331</v>
      </c>
      <c r="W6" s="90">
        <v>851.13803820237763</v>
      </c>
      <c r="X6" s="90">
        <v>257.03957827688663</v>
      </c>
      <c r="Y6" s="90">
        <v>239.88329190194912</v>
      </c>
      <c r="Z6" s="127">
        <f>MEDIAN(R6:U6)</f>
        <v>192.93226672310004</v>
      </c>
      <c r="AA6" s="81"/>
    </row>
    <row r="7" spans="1:27" x14ac:dyDescent="0.2">
      <c r="A7" s="81"/>
      <c r="B7" s="96"/>
      <c r="C7" s="92"/>
      <c r="D7" s="92" t="s">
        <v>86</v>
      </c>
      <c r="E7" s="93">
        <v>245.38395310592475</v>
      </c>
      <c r="F7" s="93">
        <v>245.38395310592475</v>
      </c>
      <c r="G7" s="93">
        <v>245.38395310592475</v>
      </c>
      <c r="H7" s="93">
        <v>245.38395310592475</v>
      </c>
      <c r="I7" s="90">
        <v>575.43993733715706</v>
      </c>
      <c r="J7" s="90">
        <v>346.73685045253183</v>
      </c>
      <c r="K7" s="90">
        <v>199.52623149688802</v>
      </c>
      <c r="L7" s="90">
        <v>309.02954325135937</v>
      </c>
      <c r="M7" s="127">
        <f t="shared" ref="M7:M17" si="0">MEDIAN(E7:H7)</f>
        <v>245.38395310592475</v>
      </c>
      <c r="N7" s="86"/>
      <c r="O7" s="96"/>
      <c r="P7" s="92"/>
      <c r="Q7" s="92" t="s">
        <v>86</v>
      </c>
      <c r="R7" s="93">
        <v>141.25375446227542</v>
      </c>
      <c r="S7" s="93">
        <v>281.83829312644554</v>
      </c>
      <c r="T7" s="93">
        <v>281.83829312644554</v>
      </c>
      <c r="U7" s="93">
        <v>208.92961308540396</v>
      </c>
      <c r="V7" s="90">
        <v>575.43993733715706</v>
      </c>
      <c r="W7" s="90">
        <v>346.73685045253183</v>
      </c>
      <c r="X7" s="90">
        <v>199.52623149688802</v>
      </c>
      <c r="Y7" s="90">
        <v>309.02954325135937</v>
      </c>
      <c r="Z7" s="127">
        <f t="shared" ref="Z7:Z17" si="1">MEDIAN(R7:U7)</f>
        <v>245.38395310592475</v>
      </c>
      <c r="AA7" s="81"/>
    </row>
    <row r="8" spans="1:27" x14ac:dyDescent="0.2">
      <c r="A8" s="81"/>
      <c r="B8" s="96"/>
      <c r="C8" s="92"/>
      <c r="D8" s="92" t="s">
        <v>86</v>
      </c>
      <c r="E8" s="93">
        <v>334.02901331064686</v>
      </c>
      <c r="F8" s="93">
        <v>334.02901331064686</v>
      </c>
      <c r="G8" s="93">
        <v>334.02901331064686</v>
      </c>
      <c r="H8" s="93">
        <v>334.02901331064686</v>
      </c>
      <c r="I8" s="90">
        <v>537.03179637025301</v>
      </c>
      <c r="J8" s="90">
        <v>691.83097091893671</v>
      </c>
      <c r="K8" s="90">
        <v>416.86938347033572</v>
      </c>
      <c r="L8" s="90">
        <v>251.18864315095806</v>
      </c>
      <c r="M8" s="127">
        <f t="shared" si="0"/>
        <v>334.02901331064686</v>
      </c>
      <c r="N8" s="86"/>
      <c r="O8" s="96"/>
      <c r="P8" s="92"/>
      <c r="Q8" s="92" t="s">
        <v>86</v>
      </c>
      <c r="R8" s="93">
        <v>489.77881936844625</v>
      </c>
      <c r="S8" s="93">
        <v>229.08676527677744</v>
      </c>
      <c r="T8" s="93">
        <v>416.86938347033572</v>
      </c>
      <c r="U8" s="93">
        <v>251.18864315095806</v>
      </c>
      <c r="V8" s="90">
        <v>537.03179637025301</v>
      </c>
      <c r="W8" s="90">
        <v>691.83097091893671</v>
      </c>
      <c r="X8" s="90">
        <v>416.86938347033572</v>
      </c>
      <c r="Y8" s="90">
        <v>251.18864315095806</v>
      </c>
      <c r="Z8" s="127">
        <f t="shared" si="1"/>
        <v>334.02901331064686</v>
      </c>
      <c r="AA8" s="81"/>
    </row>
    <row r="9" spans="1:27" x14ac:dyDescent="0.2">
      <c r="A9" s="81"/>
      <c r="B9" s="96"/>
      <c r="C9" s="92"/>
      <c r="D9" s="92" t="s">
        <v>86</v>
      </c>
      <c r="E9" s="93">
        <v>381.80311696143377</v>
      </c>
      <c r="F9" s="93">
        <v>381.80311696143377</v>
      </c>
      <c r="G9" s="93">
        <v>381.80311696143377</v>
      </c>
      <c r="H9" s="93">
        <v>381.80311696143377</v>
      </c>
      <c r="I9" s="90">
        <v>660.69344800759643</v>
      </c>
      <c r="J9" s="90">
        <v>549.54087385762534</v>
      </c>
      <c r="K9" s="90">
        <v>323.59365692962825</v>
      </c>
      <c r="L9" s="90">
        <v>524.80746024977293</v>
      </c>
      <c r="M9" s="127">
        <f t="shared" si="0"/>
        <v>381.80311696143377</v>
      </c>
      <c r="N9" s="86"/>
      <c r="O9" s="96"/>
      <c r="P9" s="92"/>
      <c r="Q9" s="92" t="s">
        <v>86</v>
      </c>
      <c r="R9" s="93">
        <v>338.84415613920248</v>
      </c>
      <c r="S9" s="93">
        <v>416.86938347033572</v>
      </c>
      <c r="T9" s="93">
        <v>346.73685045253183</v>
      </c>
      <c r="U9" s="93">
        <v>602.55958607435775</v>
      </c>
      <c r="V9" s="90">
        <v>660.69344800759643</v>
      </c>
      <c r="W9" s="90">
        <v>549.54087385762534</v>
      </c>
      <c r="X9" s="90">
        <v>323.59365692962825</v>
      </c>
      <c r="Y9" s="90">
        <v>524.80746024977293</v>
      </c>
      <c r="Z9" s="127">
        <f t="shared" si="1"/>
        <v>381.80311696143377</v>
      </c>
      <c r="AA9" s="81"/>
    </row>
    <row r="10" spans="1:27" ht="11.25" customHeight="1" x14ac:dyDescent="0.2">
      <c r="A10" s="81"/>
      <c r="B10" s="96"/>
      <c r="C10" s="92"/>
      <c r="D10" s="94" t="s">
        <v>88</v>
      </c>
      <c r="E10" s="93">
        <v>767.41234582893799</v>
      </c>
      <c r="F10" s="93">
        <v>767.41234582893799</v>
      </c>
      <c r="G10" s="93">
        <v>767.41234582893799</v>
      </c>
      <c r="H10" s="93">
        <v>767.41234582893799</v>
      </c>
      <c r="I10" s="90">
        <v>645.65422903465594</v>
      </c>
      <c r="J10" s="90">
        <v>457.0881896148756</v>
      </c>
      <c r="K10" s="90">
        <v>1096.4781961431863</v>
      </c>
      <c r="L10" s="90">
        <v>1202.2644346174138</v>
      </c>
      <c r="M10" s="127">
        <f t="shared" si="0"/>
        <v>767.41234582893799</v>
      </c>
      <c r="N10" s="86"/>
      <c r="O10" s="96"/>
      <c r="P10" s="92"/>
      <c r="Q10" s="94" t="s">
        <v>88</v>
      </c>
      <c r="R10" s="93">
        <v>776.24711662869231</v>
      </c>
      <c r="S10" s="93">
        <v>758.57757502918378</v>
      </c>
      <c r="T10" s="93">
        <v>870.96358995608091</v>
      </c>
      <c r="U10" s="93">
        <v>724.43596007499025</v>
      </c>
      <c r="V10" s="90">
        <v>645.65422903465594</v>
      </c>
      <c r="W10" s="90">
        <v>457.0881896148756</v>
      </c>
      <c r="X10" s="90">
        <v>1096.4781961431863</v>
      </c>
      <c r="Y10" s="90">
        <v>1202.2644346174138</v>
      </c>
      <c r="Z10" s="127">
        <f t="shared" si="1"/>
        <v>767.41234582893799</v>
      </c>
      <c r="AA10" s="81"/>
    </row>
    <row r="11" spans="1:27" ht="11.25" customHeight="1" x14ac:dyDescent="0.2">
      <c r="A11" s="81"/>
      <c r="B11" s="96"/>
      <c r="C11" s="92"/>
      <c r="D11" s="94" t="s">
        <v>88</v>
      </c>
      <c r="E11" s="93">
        <v>851.13803820237763</v>
      </c>
      <c r="F11" s="93">
        <v>851.13803820237763</v>
      </c>
      <c r="G11" s="93">
        <v>851.13803820237763</v>
      </c>
      <c r="H11" s="93">
        <v>851.13803820237763</v>
      </c>
      <c r="I11" s="90">
        <v>812.83051616409978</v>
      </c>
      <c r="J11" s="90">
        <v>1288.2495516931347</v>
      </c>
      <c r="K11" s="90">
        <v>912.01083935590987</v>
      </c>
      <c r="L11" s="90">
        <v>933.25430079699197</v>
      </c>
      <c r="M11" s="127">
        <f t="shared" si="0"/>
        <v>851.13803820237763</v>
      </c>
      <c r="N11" s="86"/>
      <c r="O11" s="96"/>
      <c r="P11" s="92"/>
      <c r="Q11" s="94" t="s">
        <v>88</v>
      </c>
      <c r="R11" s="93">
        <v>676.08297539198213</v>
      </c>
      <c r="S11" s="93">
        <v>851.13803820237763</v>
      </c>
      <c r="T11" s="93">
        <v>851.13803820237763</v>
      </c>
      <c r="U11" s="93">
        <v>954.99258602143675</v>
      </c>
      <c r="V11" s="90">
        <v>812.83051616409978</v>
      </c>
      <c r="W11" s="90">
        <v>1288.2495516931347</v>
      </c>
      <c r="X11" s="90">
        <v>912.01083935590987</v>
      </c>
      <c r="Y11" s="90">
        <v>933.25430079699197</v>
      </c>
      <c r="Z11" s="127">
        <f t="shared" si="1"/>
        <v>851.13803820237763</v>
      </c>
      <c r="AA11" s="81"/>
    </row>
    <row r="12" spans="1:27" ht="11.25" customHeight="1" x14ac:dyDescent="0.2">
      <c r="A12" s="81"/>
      <c r="B12" s="96"/>
      <c r="C12" s="92"/>
      <c r="D12" s="94" t="s">
        <v>88</v>
      </c>
      <c r="E12" s="93">
        <v>1182.3496433192936</v>
      </c>
      <c r="F12" s="93">
        <v>1182.3496433192936</v>
      </c>
      <c r="G12" s="93">
        <v>1182.3496433192936</v>
      </c>
      <c r="H12" s="93">
        <v>1182.3496433192936</v>
      </c>
      <c r="I12" s="90">
        <v>1202.2644346174138</v>
      </c>
      <c r="J12" s="90">
        <v>1412.5375446227545</v>
      </c>
      <c r="K12" s="90">
        <v>977.23722095581138</v>
      </c>
      <c r="L12" s="90">
        <v>794.32823472428208</v>
      </c>
      <c r="M12" s="127">
        <f t="shared" si="0"/>
        <v>1182.3496433192936</v>
      </c>
      <c r="N12" s="86"/>
      <c r="O12" s="96"/>
      <c r="P12" s="92"/>
      <c r="Q12" s="94" t="s">
        <v>88</v>
      </c>
      <c r="R12" s="93">
        <v>2290.8676527677749</v>
      </c>
      <c r="S12" s="93">
        <v>1513.5612484362093</v>
      </c>
      <c r="T12" s="93">
        <v>812.83051616409978</v>
      </c>
      <c r="U12" s="93">
        <v>851.13803820237763</v>
      </c>
      <c r="V12" s="90">
        <v>1202.2644346174138</v>
      </c>
      <c r="W12" s="90">
        <v>1412.5375446227545</v>
      </c>
      <c r="X12" s="90">
        <v>977.23722095581138</v>
      </c>
      <c r="Y12" s="90">
        <v>794.32823472428208</v>
      </c>
      <c r="Z12" s="127">
        <f t="shared" si="1"/>
        <v>1182.3496433192936</v>
      </c>
      <c r="AA12" s="81"/>
    </row>
    <row r="13" spans="1:27" ht="11.25" customHeight="1" x14ac:dyDescent="0.2">
      <c r="A13" s="81"/>
      <c r="B13" s="96"/>
      <c r="C13" s="92"/>
      <c r="D13" s="94" t="s">
        <v>88</v>
      </c>
      <c r="E13" s="93">
        <v>1376.4775797034877</v>
      </c>
      <c r="F13" s="93">
        <v>1376.4775797034877</v>
      </c>
      <c r="G13" s="93">
        <v>1376.4775797034877</v>
      </c>
      <c r="H13" s="93">
        <v>1376.4775797034877</v>
      </c>
      <c r="I13" s="90">
        <v>1584.8931924611156</v>
      </c>
      <c r="J13" s="90">
        <v>1584.8931924611156</v>
      </c>
      <c r="K13" s="90">
        <v>870.96358995608091</v>
      </c>
      <c r="L13" s="90">
        <v>812.83051616409978</v>
      </c>
      <c r="M13" s="127">
        <f t="shared" si="0"/>
        <v>1376.4775797034877</v>
      </c>
      <c r="N13" s="86"/>
      <c r="O13" s="96"/>
      <c r="P13" s="92"/>
      <c r="Q13" s="94" t="s">
        <v>88</v>
      </c>
      <c r="R13" s="93">
        <v>1905.4607179632485</v>
      </c>
      <c r="S13" s="93">
        <v>1819.7008586099832</v>
      </c>
      <c r="T13" s="93">
        <v>933.25430079699197</v>
      </c>
      <c r="U13" s="93">
        <v>812.83051616409978</v>
      </c>
      <c r="V13" s="90">
        <v>1584.8931924611156</v>
      </c>
      <c r="W13" s="90">
        <v>1584.8931924611156</v>
      </c>
      <c r="X13" s="90">
        <v>870.96358995608091</v>
      </c>
      <c r="Y13" s="90">
        <v>812.83051616409978</v>
      </c>
      <c r="Z13" s="127">
        <f t="shared" si="1"/>
        <v>1376.4775797034877</v>
      </c>
      <c r="AA13" s="81"/>
    </row>
    <row r="14" spans="1:27" x14ac:dyDescent="0.2">
      <c r="A14" s="81"/>
      <c r="B14" s="96"/>
      <c r="C14" s="92"/>
      <c r="D14" s="94" t="s">
        <v>87</v>
      </c>
      <c r="E14" s="110">
        <v>11011.322173087075</v>
      </c>
      <c r="F14" s="110">
        <v>11011.322173087075</v>
      </c>
      <c r="G14" s="110">
        <v>11011.322173087075</v>
      </c>
      <c r="H14" s="110">
        <v>11011.322173087075</v>
      </c>
      <c r="I14" s="110">
        <v>41686.938347033625</v>
      </c>
      <c r="J14" s="110">
        <v>22908.676527677751</v>
      </c>
      <c r="K14" s="110">
        <v>18197.008586099837</v>
      </c>
      <c r="L14" s="110">
        <v>12022.644346174151</v>
      </c>
      <c r="M14" s="127">
        <f t="shared" si="0"/>
        <v>11011.322173087075</v>
      </c>
      <c r="N14" s="86"/>
      <c r="O14" s="96"/>
      <c r="P14" s="92"/>
      <c r="Q14" s="94" t="s">
        <v>87</v>
      </c>
      <c r="R14" s="110">
        <v>12022.644346174151</v>
      </c>
      <c r="S14" s="110">
        <v>6309.5734448019384</v>
      </c>
      <c r="T14" s="110">
        <v>15135.612484362096</v>
      </c>
      <c r="U14" s="110">
        <v>10000</v>
      </c>
      <c r="V14" s="110">
        <v>41686.938347033625</v>
      </c>
      <c r="W14" s="110">
        <v>22908.676527677751</v>
      </c>
      <c r="X14" s="110">
        <v>18197.008586099837</v>
      </c>
      <c r="Y14" s="110">
        <v>12022.644346174151</v>
      </c>
      <c r="Z14" s="127">
        <f t="shared" si="1"/>
        <v>11011.322173087075</v>
      </c>
      <c r="AA14" s="81"/>
    </row>
    <row r="15" spans="1:27" x14ac:dyDescent="0.2">
      <c r="A15" s="81"/>
      <c r="B15" s="107"/>
      <c r="C15" s="111"/>
      <c r="D15" s="109" t="s">
        <v>87</v>
      </c>
      <c r="E15" s="93">
        <v>12279.283912085983</v>
      </c>
      <c r="F15" s="93">
        <v>12279.283912085983</v>
      </c>
      <c r="G15" s="93">
        <v>12279.283912085983</v>
      </c>
      <c r="H15" s="93">
        <v>12279.283912085983</v>
      </c>
      <c r="I15" s="93">
        <v>12882.49551693136</v>
      </c>
      <c r="J15" s="93">
        <v>13182.567385564091</v>
      </c>
      <c r="K15" s="93">
        <v>14125.375446227561</v>
      </c>
      <c r="L15" s="93">
        <v>12022.644346174151</v>
      </c>
      <c r="M15" s="127">
        <f t="shared" si="0"/>
        <v>12279.283912085983</v>
      </c>
      <c r="N15" s="86"/>
      <c r="O15" s="107"/>
      <c r="P15" s="108"/>
      <c r="Q15" s="94" t="s">
        <v>87</v>
      </c>
      <c r="R15" s="93">
        <v>8709.6358995608189</v>
      </c>
      <c r="S15" s="93">
        <v>6165.9500186148289</v>
      </c>
      <c r="T15" s="93">
        <v>21877.61623949555</v>
      </c>
      <c r="U15" s="93">
        <v>15848.931924611146</v>
      </c>
      <c r="V15" s="93">
        <v>12882.49551693136</v>
      </c>
      <c r="W15" s="93">
        <v>13182.567385564091</v>
      </c>
      <c r="X15" s="93">
        <v>14125.375446227561</v>
      </c>
      <c r="Y15" s="93">
        <v>12022.644346174151</v>
      </c>
      <c r="Z15" s="127">
        <f t="shared" si="1"/>
        <v>12279.283912085983</v>
      </c>
      <c r="AA15" s="81"/>
    </row>
    <row r="16" spans="1:27" x14ac:dyDescent="0.2">
      <c r="A16" s="81"/>
      <c r="B16" s="107"/>
      <c r="C16" s="108"/>
      <c r="D16" s="94" t="s">
        <v>87</v>
      </c>
      <c r="E16" s="93">
        <v>13503.935481579461</v>
      </c>
      <c r="F16" s="93">
        <v>13503.935481579461</v>
      </c>
      <c r="G16" s="93">
        <v>13503.935481579461</v>
      </c>
      <c r="H16" s="93">
        <v>13503.935481579461</v>
      </c>
      <c r="I16" s="93">
        <v>9549.9258602143691</v>
      </c>
      <c r="J16" s="93">
        <v>5495.4087385762541</v>
      </c>
      <c r="K16" s="93">
        <v>19952.623149688792</v>
      </c>
      <c r="L16" s="93">
        <v>12022.644346174151</v>
      </c>
      <c r="M16" s="127">
        <f t="shared" si="0"/>
        <v>13503.935481579461</v>
      </c>
      <c r="N16" s="86"/>
      <c r="O16" s="107"/>
      <c r="P16" s="111"/>
      <c r="Q16" s="94" t="s">
        <v>87</v>
      </c>
      <c r="R16" s="93">
        <v>14125.375446227561</v>
      </c>
      <c r="S16" s="93">
        <v>5248.0746024977352</v>
      </c>
      <c r="T16" s="93">
        <v>21877.61623949555</v>
      </c>
      <c r="U16" s="93">
        <v>12882.49551693136</v>
      </c>
      <c r="V16" s="93">
        <v>9549.9258602143691</v>
      </c>
      <c r="W16" s="93">
        <v>5495.4087385762541</v>
      </c>
      <c r="X16" s="93">
        <v>19952.623149688792</v>
      </c>
      <c r="Y16" s="93">
        <v>12022.644346174151</v>
      </c>
      <c r="Z16" s="127">
        <f t="shared" si="1"/>
        <v>13503.935481579461</v>
      </c>
      <c r="AA16" s="81"/>
    </row>
    <row r="17" spans="1:28" ht="10.8" thickBot="1" x14ac:dyDescent="0.25">
      <c r="A17" s="81"/>
      <c r="B17" s="99"/>
      <c r="C17" s="100"/>
      <c r="D17" s="101" t="s">
        <v>87</v>
      </c>
      <c r="E17" s="93">
        <v>14932.46602077442</v>
      </c>
      <c r="F17" s="93">
        <v>14932.46602077442</v>
      </c>
      <c r="G17" s="93">
        <v>14932.46602077442</v>
      </c>
      <c r="H17" s="93">
        <v>14932.46602077442</v>
      </c>
      <c r="I17" s="93">
        <v>36307.805477010166</v>
      </c>
      <c r="J17" s="93">
        <v>32359.365692962871</v>
      </c>
      <c r="K17" s="93">
        <v>13182.567385564091</v>
      </c>
      <c r="L17" s="93">
        <v>12882.49551693136</v>
      </c>
      <c r="M17" s="127">
        <f t="shared" si="0"/>
        <v>14932.46602077442</v>
      </c>
      <c r="N17" s="86"/>
      <c r="O17" s="99"/>
      <c r="P17" s="100"/>
      <c r="Q17" s="101" t="s">
        <v>87</v>
      </c>
      <c r="R17" s="93">
        <v>18197.008586099837</v>
      </c>
      <c r="S17" s="93">
        <v>16982.436524617482</v>
      </c>
      <c r="T17" s="93">
        <v>12882.49551693136</v>
      </c>
      <c r="U17" s="93">
        <v>7762.4711662869322</v>
      </c>
      <c r="V17" s="93">
        <v>36307.805477010166</v>
      </c>
      <c r="W17" s="93">
        <v>32359.365692962871</v>
      </c>
      <c r="X17" s="93">
        <v>13182.567385564091</v>
      </c>
      <c r="Y17" s="93">
        <v>12882.49551693136</v>
      </c>
      <c r="Z17" s="127">
        <f t="shared" si="1"/>
        <v>14932.46602077442</v>
      </c>
      <c r="AA17" s="81"/>
    </row>
    <row r="18" spans="1:28" ht="10.8" thickBot="1" x14ac:dyDescent="0.25">
      <c r="A18" s="81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5"/>
      <c r="M18" s="85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1"/>
    </row>
    <row r="19" spans="1:28" x14ac:dyDescent="0.2">
      <c r="A19" s="81"/>
      <c r="B19" s="136" t="s">
        <v>28</v>
      </c>
      <c r="C19" s="144"/>
      <c r="D19" s="138" t="s">
        <v>67</v>
      </c>
      <c r="E19" s="139"/>
      <c r="F19" s="85"/>
      <c r="G19" s="85"/>
      <c r="H19" s="85"/>
      <c r="I19" s="85"/>
      <c r="J19" s="85"/>
      <c r="K19" s="85"/>
      <c r="L19" s="85"/>
      <c r="M19" s="85"/>
      <c r="N19" s="86"/>
      <c r="O19" s="136" t="s">
        <v>30</v>
      </c>
      <c r="P19" s="144"/>
      <c r="Q19" s="138" t="s">
        <v>69</v>
      </c>
      <c r="R19" s="139"/>
      <c r="S19" s="85"/>
      <c r="T19" s="85"/>
      <c r="U19" s="85"/>
      <c r="V19" s="85"/>
      <c r="W19" s="85"/>
      <c r="X19" s="85"/>
      <c r="Y19" s="85"/>
      <c r="Z19" s="85"/>
      <c r="AA19" s="81"/>
    </row>
    <row r="20" spans="1:28" ht="10.8" thickBot="1" x14ac:dyDescent="0.25">
      <c r="A20" s="81"/>
      <c r="B20" s="140" t="s">
        <v>29</v>
      </c>
      <c r="C20" s="146"/>
      <c r="D20" s="142" t="s">
        <v>68</v>
      </c>
      <c r="E20" s="143"/>
      <c r="F20" s="85"/>
      <c r="G20" s="85"/>
      <c r="H20" s="85"/>
      <c r="I20" s="85"/>
      <c r="J20" s="85"/>
      <c r="K20" s="85"/>
      <c r="L20" s="85"/>
      <c r="M20" s="85"/>
      <c r="N20" s="86"/>
      <c r="O20" s="140" t="s">
        <v>31</v>
      </c>
      <c r="P20" s="146"/>
      <c r="Q20" s="142" t="s">
        <v>70</v>
      </c>
      <c r="R20" s="143"/>
      <c r="S20" s="85"/>
      <c r="T20" s="85"/>
      <c r="U20" s="85"/>
      <c r="V20" s="85"/>
      <c r="W20" s="85"/>
      <c r="X20" s="85"/>
      <c r="Y20" s="85"/>
      <c r="Z20" s="85"/>
      <c r="AA20" s="81"/>
    </row>
    <row r="21" spans="1:28" ht="10.199999999999999" customHeight="1" thickBot="1" x14ac:dyDescent="0.25">
      <c r="A21" s="81"/>
      <c r="B21" s="131"/>
      <c r="C21" s="132"/>
      <c r="D21" s="132"/>
      <c r="E21" s="133" t="s">
        <v>1</v>
      </c>
      <c r="F21" s="134"/>
      <c r="G21" s="134"/>
      <c r="H21" s="134"/>
      <c r="I21" s="133" t="s">
        <v>2</v>
      </c>
      <c r="J21" s="134"/>
      <c r="K21" s="134"/>
      <c r="L21" s="135"/>
      <c r="M21" s="148" t="s">
        <v>92</v>
      </c>
      <c r="N21" s="86"/>
      <c r="O21" s="131"/>
      <c r="P21" s="132"/>
      <c r="Q21" s="132"/>
      <c r="R21" s="133" t="s">
        <v>1</v>
      </c>
      <c r="S21" s="134"/>
      <c r="T21" s="134"/>
      <c r="U21" s="134"/>
      <c r="V21" s="133" t="s">
        <v>2</v>
      </c>
      <c r="W21" s="134"/>
      <c r="X21" s="134"/>
      <c r="Y21" s="135"/>
      <c r="Z21" s="148" t="s">
        <v>92</v>
      </c>
      <c r="AA21" s="81"/>
    </row>
    <row r="22" spans="1:28" ht="10.8" thickBot="1" x14ac:dyDescent="0.25">
      <c r="A22" s="81"/>
      <c r="B22" s="88" t="s">
        <v>39</v>
      </c>
      <c r="C22" s="89" t="s">
        <v>0</v>
      </c>
      <c r="D22" s="89" t="s">
        <v>7</v>
      </c>
      <c r="E22" s="89" t="s">
        <v>3</v>
      </c>
      <c r="F22" s="89" t="s">
        <v>4</v>
      </c>
      <c r="G22" s="89" t="s">
        <v>5</v>
      </c>
      <c r="H22" s="89" t="s">
        <v>6</v>
      </c>
      <c r="I22" s="89" t="s">
        <v>3</v>
      </c>
      <c r="J22" s="89" t="s">
        <v>4</v>
      </c>
      <c r="K22" s="89" t="s">
        <v>5</v>
      </c>
      <c r="L22" s="106" t="s">
        <v>6</v>
      </c>
      <c r="M22" s="148"/>
      <c r="N22" s="86"/>
      <c r="O22" s="88" t="s">
        <v>39</v>
      </c>
      <c r="P22" s="89" t="s">
        <v>0</v>
      </c>
      <c r="Q22" s="89" t="s">
        <v>7</v>
      </c>
      <c r="R22" s="89" t="s">
        <v>3</v>
      </c>
      <c r="S22" s="89" t="s">
        <v>4</v>
      </c>
      <c r="T22" s="89" t="s">
        <v>5</v>
      </c>
      <c r="U22" s="89" t="s">
        <v>6</v>
      </c>
      <c r="V22" s="89" t="s">
        <v>3</v>
      </c>
      <c r="W22" s="89" t="s">
        <v>4</v>
      </c>
      <c r="X22" s="89" t="s">
        <v>5</v>
      </c>
      <c r="Y22" s="106" t="s">
        <v>6</v>
      </c>
      <c r="Z22" s="148"/>
      <c r="AA22" s="81"/>
    </row>
    <row r="23" spans="1:28" x14ac:dyDescent="0.2">
      <c r="A23" s="81"/>
      <c r="B23" s="95"/>
      <c r="C23" s="92"/>
      <c r="D23" s="92" t="s">
        <v>86</v>
      </c>
      <c r="E23" s="93">
        <v>120.22644346174135</v>
      </c>
      <c r="F23" s="93">
        <v>128.82495516931343</v>
      </c>
      <c r="G23" s="93">
        <v>331.13112148259137</v>
      </c>
      <c r="H23" s="93">
        <v>257.03957827688663</v>
      </c>
      <c r="I23" s="90">
        <v>446.68359215096331</v>
      </c>
      <c r="J23" s="90">
        <v>851.13803820237763</v>
      </c>
      <c r="K23" s="90">
        <v>257.03957827688663</v>
      </c>
      <c r="L23" s="90">
        <v>239.88329190194912</v>
      </c>
      <c r="M23" s="127">
        <f>MEDIAN(E23:H23)</f>
        <v>192.93226672310004</v>
      </c>
      <c r="N23" s="86"/>
      <c r="O23" s="95"/>
      <c r="P23" s="92"/>
      <c r="Q23" s="92" t="s">
        <v>86</v>
      </c>
      <c r="R23" s="93">
        <v>120.22644346174135</v>
      </c>
      <c r="S23" s="93">
        <v>128.82495516931343</v>
      </c>
      <c r="T23" s="93">
        <v>331.13112148259137</v>
      </c>
      <c r="U23" s="93">
        <v>257.03957827688663</v>
      </c>
      <c r="V23" s="90">
        <v>446.68359215096331</v>
      </c>
      <c r="W23" s="90">
        <v>851.13803820237763</v>
      </c>
      <c r="X23" s="90">
        <v>257.03957827688663</v>
      </c>
      <c r="Y23" s="90">
        <v>239.88329190194912</v>
      </c>
      <c r="Z23" s="127">
        <f>MEDIAN(R23:U23)</f>
        <v>192.93226672310004</v>
      </c>
      <c r="AA23" s="81"/>
    </row>
    <row r="24" spans="1:28" x14ac:dyDescent="0.2">
      <c r="A24" s="81"/>
      <c r="B24" s="96"/>
      <c r="C24" s="92"/>
      <c r="D24" s="92" t="s">
        <v>86</v>
      </c>
      <c r="E24" s="93">
        <v>141.25375446227542</v>
      </c>
      <c r="F24" s="93">
        <v>281.83829312644554</v>
      </c>
      <c r="G24" s="93">
        <v>281.83829312644554</v>
      </c>
      <c r="H24" s="93">
        <v>208.92961308540396</v>
      </c>
      <c r="I24" s="90">
        <v>575.43993733715706</v>
      </c>
      <c r="J24" s="90">
        <v>346.73685045253183</v>
      </c>
      <c r="K24" s="90">
        <v>199.52623149688802</v>
      </c>
      <c r="L24" s="90">
        <v>309.02954325135937</v>
      </c>
      <c r="M24" s="127">
        <f t="shared" ref="M24:M34" si="2">MEDIAN(E24:H24)</f>
        <v>245.38395310592475</v>
      </c>
      <c r="N24" s="86"/>
      <c r="O24" s="96"/>
      <c r="P24" s="92"/>
      <c r="Q24" s="92" t="s">
        <v>86</v>
      </c>
      <c r="R24" s="93">
        <v>141.25375446227542</v>
      </c>
      <c r="S24" s="93">
        <v>281.83829312644554</v>
      </c>
      <c r="T24" s="93">
        <v>281.83829312644554</v>
      </c>
      <c r="U24" s="93">
        <v>208.92961308540396</v>
      </c>
      <c r="V24" s="90">
        <v>575.43993733715706</v>
      </c>
      <c r="W24" s="90">
        <v>346.73685045253183</v>
      </c>
      <c r="X24" s="90">
        <v>199.52623149688802</v>
      </c>
      <c r="Y24" s="90">
        <v>309.02954325135937</v>
      </c>
      <c r="Z24" s="127">
        <f t="shared" ref="Z24:Z34" si="3">MEDIAN(R24:U24)</f>
        <v>245.38395310592475</v>
      </c>
      <c r="AA24" s="81"/>
    </row>
    <row r="25" spans="1:28" x14ac:dyDescent="0.2">
      <c r="A25" s="81"/>
      <c r="B25" s="96"/>
      <c r="C25" s="92"/>
      <c r="D25" s="92" t="s">
        <v>86</v>
      </c>
      <c r="E25" s="93">
        <v>489.77881936844625</v>
      </c>
      <c r="F25" s="93">
        <v>229.08676527677744</v>
      </c>
      <c r="G25" s="93">
        <v>416.86938347033572</v>
      </c>
      <c r="H25" s="93">
        <v>251.18864315095806</v>
      </c>
      <c r="I25" s="90">
        <v>537.03179637025301</v>
      </c>
      <c r="J25" s="90">
        <v>691.83097091893671</v>
      </c>
      <c r="K25" s="90">
        <v>416.86938347033572</v>
      </c>
      <c r="L25" s="90">
        <v>251.18864315095806</v>
      </c>
      <c r="M25" s="127">
        <f t="shared" si="2"/>
        <v>334.02901331064686</v>
      </c>
      <c r="N25" s="86"/>
      <c r="O25" s="96"/>
      <c r="P25" s="92"/>
      <c r="Q25" s="92" t="s">
        <v>86</v>
      </c>
      <c r="R25" s="93">
        <v>489.77881936844625</v>
      </c>
      <c r="S25" s="93">
        <v>229.08676527677744</v>
      </c>
      <c r="T25" s="93">
        <v>416.86938347033572</v>
      </c>
      <c r="U25" s="93">
        <v>251.18864315095806</v>
      </c>
      <c r="V25" s="90">
        <v>537.03179637025301</v>
      </c>
      <c r="W25" s="90">
        <v>691.83097091893671</v>
      </c>
      <c r="X25" s="90">
        <v>416.86938347033572</v>
      </c>
      <c r="Y25" s="90">
        <v>251.18864315095806</v>
      </c>
      <c r="Z25" s="127">
        <f t="shared" si="3"/>
        <v>334.02901331064686</v>
      </c>
      <c r="AA25" s="81"/>
    </row>
    <row r="26" spans="1:28" x14ac:dyDescent="0.2">
      <c r="A26" s="81"/>
      <c r="B26" s="96"/>
      <c r="C26" s="92"/>
      <c r="D26" s="92" t="s">
        <v>86</v>
      </c>
      <c r="E26" s="93">
        <v>338.84415613920248</v>
      </c>
      <c r="F26" s="93">
        <v>416.86938347033572</v>
      </c>
      <c r="G26" s="93">
        <v>346.73685045253183</v>
      </c>
      <c r="H26" s="93">
        <v>602.55958607435775</v>
      </c>
      <c r="I26" s="90">
        <v>660.69344800759643</v>
      </c>
      <c r="J26" s="90">
        <v>549.54087385762534</v>
      </c>
      <c r="K26" s="90">
        <v>323.59365692962825</v>
      </c>
      <c r="L26" s="90">
        <v>524.80746024977293</v>
      </c>
      <c r="M26" s="127">
        <f t="shared" si="2"/>
        <v>381.80311696143377</v>
      </c>
      <c r="N26" s="86"/>
      <c r="O26" s="96"/>
      <c r="P26" s="92"/>
      <c r="Q26" s="92" t="s">
        <v>86</v>
      </c>
      <c r="R26" s="93">
        <v>338.84415613920248</v>
      </c>
      <c r="S26" s="93">
        <v>416.86938347033572</v>
      </c>
      <c r="T26" s="93">
        <v>346.73685045253183</v>
      </c>
      <c r="U26" s="93">
        <v>602.55958607435775</v>
      </c>
      <c r="V26" s="90">
        <v>660.69344800759643</v>
      </c>
      <c r="W26" s="90">
        <v>549.54087385762534</v>
      </c>
      <c r="X26" s="90">
        <v>323.59365692962825</v>
      </c>
      <c r="Y26" s="90">
        <v>524.80746024977293</v>
      </c>
      <c r="Z26" s="127">
        <f t="shared" si="3"/>
        <v>381.80311696143377</v>
      </c>
      <c r="AA26" s="81"/>
    </row>
    <row r="27" spans="1:28" ht="11.25" customHeight="1" x14ac:dyDescent="0.2">
      <c r="A27" s="81"/>
      <c r="B27" s="96"/>
      <c r="C27" s="92"/>
      <c r="D27" s="92" t="s">
        <v>88</v>
      </c>
      <c r="E27" s="93">
        <v>776.24711662869231</v>
      </c>
      <c r="F27" s="93">
        <v>758.57757502918378</v>
      </c>
      <c r="G27" s="93">
        <v>870.96358995608091</v>
      </c>
      <c r="H27" s="93">
        <v>724.43596007499025</v>
      </c>
      <c r="I27" s="90">
        <v>645.65422903465594</v>
      </c>
      <c r="J27" s="90">
        <v>457.0881896148756</v>
      </c>
      <c r="K27" s="90">
        <v>1096.4781961431863</v>
      </c>
      <c r="L27" s="90">
        <v>1202.2644346174138</v>
      </c>
      <c r="M27" s="127">
        <f t="shared" si="2"/>
        <v>767.41234582893799</v>
      </c>
      <c r="N27" s="86"/>
      <c r="O27" s="96"/>
      <c r="P27" s="92"/>
      <c r="Q27" s="92" t="s">
        <v>88</v>
      </c>
      <c r="R27" s="93">
        <v>776.24711662869231</v>
      </c>
      <c r="S27" s="93">
        <v>758.57757502918378</v>
      </c>
      <c r="T27" s="93">
        <v>870.96358995608091</v>
      </c>
      <c r="U27" s="93">
        <v>724.43596007499025</v>
      </c>
      <c r="V27" s="90">
        <v>645.65422903465594</v>
      </c>
      <c r="W27" s="90">
        <v>457.0881896148756</v>
      </c>
      <c r="X27" s="90">
        <v>1096.4781961431863</v>
      </c>
      <c r="Y27" s="90">
        <v>1202.2644346174138</v>
      </c>
      <c r="Z27" s="127">
        <f t="shared" si="3"/>
        <v>767.41234582893799</v>
      </c>
      <c r="AA27" s="81"/>
    </row>
    <row r="28" spans="1:28" ht="11.25" customHeight="1" x14ac:dyDescent="0.2">
      <c r="A28" s="81"/>
      <c r="B28" s="96"/>
      <c r="C28" s="92"/>
      <c r="D28" s="92" t="s">
        <v>88</v>
      </c>
      <c r="E28" s="93">
        <v>676.08297539198213</v>
      </c>
      <c r="F28" s="93">
        <v>851.13803820237763</v>
      </c>
      <c r="G28" s="93">
        <v>851.13803820237763</v>
      </c>
      <c r="H28" s="93">
        <v>954.99258602143675</v>
      </c>
      <c r="I28" s="90">
        <v>812.83051616409978</v>
      </c>
      <c r="J28" s="90">
        <v>1288.2495516931347</v>
      </c>
      <c r="K28" s="90">
        <v>912.01083935590987</v>
      </c>
      <c r="L28" s="90">
        <v>933.25430079699197</v>
      </c>
      <c r="M28" s="127">
        <f t="shared" si="2"/>
        <v>851.13803820237763</v>
      </c>
      <c r="N28" s="86"/>
      <c r="O28" s="96"/>
      <c r="P28" s="92"/>
      <c r="Q28" s="92" t="s">
        <v>88</v>
      </c>
      <c r="R28" s="93">
        <v>676.08297539198213</v>
      </c>
      <c r="S28" s="93">
        <v>851.13803820237763</v>
      </c>
      <c r="T28" s="93">
        <v>851.13803820237763</v>
      </c>
      <c r="U28" s="93">
        <v>954.99258602143675</v>
      </c>
      <c r="V28" s="90">
        <v>812.83051616409978</v>
      </c>
      <c r="W28" s="90">
        <v>1288.2495516931347</v>
      </c>
      <c r="X28" s="90">
        <v>912.01083935590987</v>
      </c>
      <c r="Y28" s="90">
        <v>933.25430079699197</v>
      </c>
      <c r="Z28" s="127">
        <f t="shared" si="3"/>
        <v>851.13803820237763</v>
      </c>
      <c r="AA28" s="81"/>
    </row>
    <row r="29" spans="1:28" ht="11.25" customHeight="1" x14ac:dyDescent="0.2">
      <c r="A29" s="81"/>
      <c r="B29" s="96"/>
      <c r="C29" s="92"/>
      <c r="D29" s="92" t="s">
        <v>88</v>
      </c>
      <c r="E29" s="93">
        <v>2290.8676527677749</v>
      </c>
      <c r="F29" s="93">
        <v>1513.5612484362093</v>
      </c>
      <c r="G29" s="93">
        <v>812.83051616409978</v>
      </c>
      <c r="H29" s="93">
        <v>851.13803820237763</v>
      </c>
      <c r="I29" s="90">
        <v>1202.2644346174138</v>
      </c>
      <c r="J29" s="90">
        <v>1412.5375446227545</v>
      </c>
      <c r="K29" s="90">
        <v>977.23722095581138</v>
      </c>
      <c r="L29" s="90">
        <v>794.32823472428208</v>
      </c>
      <c r="M29" s="127">
        <f t="shared" si="2"/>
        <v>1182.3496433192936</v>
      </c>
      <c r="N29" s="86"/>
      <c r="O29" s="96"/>
      <c r="P29" s="92"/>
      <c r="Q29" s="92" t="s">
        <v>88</v>
      </c>
      <c r="R29" s="93">
        <v>2290.8676527677749</v>
      </c>
      <c r="S29" s="93">
        <v>1513.5612484362093</v>
      </c>
      <c r="T29" s="93">
        <v>812.83051616409978</v>
      </c>
      <c r="U29" s="93">
        <v>851.13803820237763</v>
      </c>
      <c r="V29" s="90">
        <v>1202.2644346174138</v>
      </c>
      <c r="W29" s="90">
        <v>1412.5375446227545</v>
      </c>
      <c r="X29" s="90">
        <v>977.23722095581138</v>
      </c>
      <c r="Y29" s="90">
        <v>794.32823472428208</v>
      </c>
      <c r="Z29" s="127">
        <f t="shared" si="3"/>
        <v>1182.3496433192936</v>
      </c>
      <c r="AA29" s="81"/>
    </row>
    <row r="30" spans="1:28" ht="11.25" customHeight="1" x14ac:dyDescent="0.2">
      <c r="A30" s="81"/>
      <c r="B30" s="96"/>
      <c r="C30" s="92"/>
      <c r="D30" s="92" t="s">
        <v>88</v>
      </c>
      <c r="E30" s="93">
        <v>1905.4607179632485</v>
      </c>
      <c r="F30" s="93">
        <v>1819.7008586099832</v>
      </c>
      <c r="G30" s="93">
        <v>933.25430079699197</v>
      </c>
      <c r="H30" s="93">
        <v>812.83051616409978</v>
      </c>
      <c r="I30" s="90">
        <v>1584.8931924611156</v>
      </c>
      <c r="J30" s="90">
        <v>1584.8931924611156</v>
      </c>
      <c r="K30" s="90">
        <v>870.96358995608091</v>
      </c>
      <c r="L30" s="90">
        <v>812.83051616409978</v>
      </c>
      <c r="M30" s="127">
        <f t="shared" si="2"/>
        <v>1376.4775797034877</v>
      </c>
      <c r="N30" s="86"/>
      <c r="O30" s="96"/>
      <c r="P30" s="92"/>
      <c r="Q30" s="92" t="s">
        <v>88</v>
      </c>
      <c r="R30" s="93">
        <v>1905.4607179632485</v>
      </c>
      <c r="S30" s="93">
        <v>1819.7008586099832</v>
      </c>
      <c r="T30" s="93">
        <v>933.25430079699197</v>
      </c>
      <c r="U30" s="93">
        <v>812.83051616409978</v>
      </c>
      <c r="V30" s="90">
        <v>1584.8931924611156</v>
      </c>
      <c r="W30" s="90">
        <v>1584.8931924611156</v>
      </c>
      <c r="X30" s="90">
        <v>870.96358995608091</v>
      </c>
      <c r="Y30" s="90">
        <v>812.83051616409978</v>
      </c>
      <c r="Z30" s="127">
        <f t="shared" si="3"/>
        <v>1376.4775797034877</v>
      </c>
      <c r="AA30" s="81"/>
    </row>
    <row r="31" spans="1:28" x14ac:dyDescent="0.2">
      <c r="A31" s="81"/>
      <c r="B31" s="96"/>
      <c r="C31" s="92"/>
      <c r="D31" s="94" t="s">
        <v>87</v>
      </c>
      <c r="E31" s="110">
        <v>12022.644346174151</v>
      </c>
      <c r="F31" s="110">
        <v>6309.5734448019384</v>
      </c>
      <c r="G31" s="110">
        <v>15135.612484362096</v>
      </c>
      <c r="H31" s="110">
        <v>10000</v>
      </c>
      <c r="I31" s="110">
        <v>41686.938347033625</v>
      </c>
      <c r="J31" s="110">
        <v>22908.676527677751</v>
      </c>
      <c r="K31" s="110">
        <v>18197.008586099837</v>
      </c>
      <c r="L31" s="110">
        <v>12022.644346174151</v>
      </c>
      <c r="M31" s="127">
        <f t="shared" si="2"/>
        <v>11011.322173087075</v>
      </c>
      <c r="N31" s="86"/>
      <c r="O31" s="96"/>
      <c r="P31" s="92"/>
      <c r="Q31" s="94" t="s">
        <v>87</v>
      </c>
      <c r="R31" s="110">
        <v>12022.644346174151</v>
      </c>
      <c r="S31" s="110">
        <v>6309.5734448019384</v>
      </c>
      <c r="T31" s="110">
        <v>15135.612484362096</v>
      </c>
      <c r="U31" s="110">
        <v>10000</v>
      </c>
      <c r="V31" s="110">
        <v>41686.938347033625</v>
      </c>
      <c r="W31" s="110">
        <v>22908.676527677751</v>
      </c>
      <c r="X31" s="110">
        <v>18197.008586099837</v>
      </c>
      <c r="Y31" s="110">
        <v>12022.644346174151</v>
      </c>
      <c r="Z31" s="127">
        <f t="shared" si="3"/>
        <v>11011.322173087075</v>
      </c>
      <c r="AA31" s="81"/>
    </row>
    <row r="32" spans="1:28" x14ac:dyDescent="0.2">
      <c r="A32" s="81"/>
      <c r="B32" s="107"/>
      <c r="C32" s="111"/>
      <c r="D32" s="109" t="s">
        <v>87</v>
      </c>
      <c r="E32" s="93">
        <v>8709.6358995608189</v>
      </c>
      <c r="F32" s="93">
        <v>6165.9500186148289</v>
      </c>
      <c r="G32" s="93">
        <v>21877.61623949555</v>
      </c>
      <c r="H32" s="93">
        <v>15848.931924611146</v>
      </c>
      <c r="I32" s="93">
        <v>12882.49551693136</v>
      </c>
      <c r="J32" s="93">
        <v>13182.567385564091</v>
      </c>
      <c r="K32" s="93">
        <v>14125.375446227561</v>
      </c>
      <c r="L32" s="93">
        <v>12022.644346174151</v>
      </c>
      <c r="M32" s="127">
        <f t="shared" si="2"/>
        <v>12279.283912085983</v>
      </c>
      <c r="N32" s="86"/>
      <c r="O32" s="107"/>
      <c r="P32" s="111"/>
      <c r="Q32" s="109" t="s">
        <v>87</v>
      </c>
      <c r="R32" s="93">
        <v>8709.6358995608189</v>
      </c>
      <c r="S32" s="93">
        <v>6165.9500186148289</v>
      </c>
      <c r="T32" s="93">
        <v>21877.61623949555</v>
      </c>
      <c r="U32" s="93">
        <v>15848.931924611146</v>
      </c>
      <c r="V32" s="93">
        <v>12882.49551693136</v>
      </c>
      <c r="W32" s="93">
        <v>13182.567385564091</v>
      </c>
      <c r="X32" s="93">
        <v>14125.375446227561</v>
      </c>
      <c r="Y32" s="93">
        <v>12022.644346174151</v>
      </c>
      <c r="Z32" s="127">
        <f t="shared" si="3"/>
        <v>12279.283912085983</v>
      </c>
      <c r="AA32" s="81"/>
      <c r="AB32" s="118"/>
    </row>
    <row r="33" spans="1:28" x14ac:dyDescent="0.2">
      <c r="A33" s="81"/>
      <c r="B33" s="107"/>
      <c r="C33" s="111"/>
      <c r="D33" s="109" t="s">
        <v>87</v>
      </c>
      <c r="E33" s="93">
        <v>14125.375446227561</v>
      </c>
      <c r="F33" s="93">
        <v>5248.0746024977352</v>
      </c>
      <c r="G33" s="93">
        <v>21877.61623949555</v>
      </c>
      <c r="H33" s="93">
        <v>12882.49551693136</v>
      </c>
      <c r="I33" s="93">
        <v>9549.9258602143691</v>
      </c>
      <c r="J33" s="93">
        <v>5495.4087385762541</v>
      </c>
      <c r="K33" s="93">
        <v>19952.623149688792</v>
      </c>
      <c r="L33" s="93">
        <v>12022.644346174151</v>
      </c>
      <c r="M33" s="127">
        <f t="shared" si="2"/>
        <v>13503.935481579461</v>
      </c>
      <c r="N33" s="86"/>
      <c r="O33" s="107"/>
      <c r="P33" s="111"/>
      <c r="Q33" s="109" t="s">
        <v>87</v>
      </c>
      <c r="R33" s="93">
        <v>14125.375446227561</v>
      </c>
      <c r="S33" s="93">
        <v>5248.0746024977352</v>
      </c>
      <c r="T33" s="93">
        <v>21877.61623949555</v>
      </c>
      <c r="U33" s="93">
        <v>12882.49551693136</v>
      </c>
      <c r="V33" s="93">
        <v>9549.9258602143691</v>
      </c>
      <c r="W33" s="93">
        <v>5495.4087385762541</v>
      </c>
      <c r="X33" s="93">
        <v>19952.623149688792</v>
      </c>
      <c r="Y33" s="93">
        <v>12022.644346174151</v>
      </c>
      <c r="Z33" s="127">
        <f t="shared" si="3"/>
        <v>13503.935481579461</v>
      </c>
      <c r="AA33" s="81"/>
      <c r="AB33" s="118"/>
    </row>
    <row r="34" spans="1:28" ht="10.8" thickBot="1" x14ac:dyDescent="0.25">
      <c r="A34" s="81"/>
      <c r="B34" s="99"/>
      <c r="C34" s="100"/>
      <c r="D34" s="101" t="s">
        <v>87</v>
      </c>
      <c r="E34" s="93">
        <v>18197.008586099837</v>
      </c>
      <c r="F34" s="93">
        <v>16982.436524617482</v>
      </c>
      <c r="G34" s="93">
        <v>12882.49551693136</v>
      </c>
      <c r="H34" s="93">
        <v>7762.4711662869322</v>
      </c>
      <c r="I34" s="93">
        <v>36307.805477010166</v>
      </c>
      <c r="J34" s="93">
        <v>32359.365692962871</v>
      </c>
      <c r="K34" s="93">
        <v>13182.567385564091</v>
      </c>
      <c r="L34" s="93">
        <v>12882.49551693136</v>
      </c>
      <c r="M34" s="127">
        <f t="shared" si="2"/>
        <v>14932.46602077442</v>
      </c>
      <c r="N34" s="86"/>
      <c r="O34" s="99"/>
      <c r="P34" s="100"/>
      <c r="Q34" s="101" t="s">
        <v>87</v>
      </c>
      <c r="R34" s="93">
        <v>18197.008586099837</v>
      </c>
      <c r="S34" s="93">
        <v>16982.436524617482</v>
      </c>
      <c r="T34" s="93">
        <v>12882.49551693136</v>
      </c>
      <c r="U34" s="93">
        <v>7762.4711662869322</v>
      </c>
      <c r="V34" s="93">
        <v>36307.805477010166</v>
      </c>
      <c r="W34" s="93">
        <v>32359.365692962871</v>
      </c>
      <c r="X34" s="93">
        <v>13182.567385564091</v>
      </c>
      <c r="Y34" s="93">
        <v>12882.49551693136</v>
      </c>
      <c r="Z34" s="127">
        <f t="shared" si="3"/>
        <v>14932.46602077442</v>
      </c>
      <c r="AA34" s="81"/>
      <c r="AB34" s="118"/>
    </row>
    <row r="35" spans="1:28" ht="10.8" thickBot="1" x14ac:dyDescent="0.25">
      <c r="A35" s="81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1"/>
      <c r="AB35" s="118"/>
    </row>
    <row r="36" spans="1:28" ht="10.8" thickBot="1" x14ac:dyDescent="0.25">
      <c r="A36" s="81"/>
      <c r="B36" s="136" t="s">
        <v>32</v>
      </c>
      <c r="C36" s="137"/>
      <c r="D36" s="138" t="s">
        <v>71</v>
      </c>
      <c r="E36" s="139"/>
      <c r="F36" s="85"/>
      <c r="G36" s="85"/>
      <c r="H36" s="85"/>
      <c r="I36" s="85"/>
      <c r="J36" s="85"/>
      <c r="K36" s="85"/>
      <c r="L36" s="85"/>
      <c r="M36" s="85"/>
      <c r="N36" s="86"/>
      <c r="O36" s="136" t="s">
        <v>53</v>
      </c>
      <c r="P36" s="137"/>
      <c r="Q36" s="138" t="s">
        <v>73</v>
      </c>
      <c r="R36" s="139"/>
      <c r="S36" s="85"/>
      <c r="T36" s="85"/>
      <c r="U36" s="85"/>
      <c r="V36" s="85"/>
      <c r="W36" s="85"/>
      <c r="X36" s="85"/>
      <c r="Y36" s="85"/>
      <c r="Z36" s="85"/>
      <c r="AA36" s="81"/>
      <c r="AB36" s="118"/>
    </row>
    <row r="37" spans="1:28" ht="10.8" thickBot="1" x14ac:dyDescent="0.25">
      <c r="A37" s="81"/>
      <c r="B37" s="140" t="s">
        <v>33</v>
      </c>
      <c r="C37" s="141"/>
      <c r="D37" s="142" t="s">
        <v>72</v>
      </c>
      <c r="E37" s="143"/>
      <c r="F37" s="85"/>
      <c r="G37" s="85"/>
      <c r="H37" s="85"/>
      <c r="I37" s="85"/>
      <c r="J37" s="85"/>
      <c r="K37" s="85"/>
      <c r="L37" s="85"/>
      <c r="M37" s="85"/>
      <c r="N37" s="86"/>
      <c r="O37" s="133" t="s">
        <v>54</v>
      </c>
      <c r="P37" s="134"/>
      <c r="Q37" s="142" t="s">
        <v>74</v>
      </c>
      <c r="R37" s="143"/>
      <c r="S37" s="85"/>
      <c r="T37" s="85"/>
      <c r="U37" s="85"/>
      <c r="V37" s="85"/>
      <c r="W37" s="85"/>
      <c r="X37" s="85"/>
      <c r="Y37" s="85"/>
      <c r="Z37" s="85"/>
      <c r="AA37" s="81"/>
      <c r="AB37" s="118"/>
    </row>
    <row r="38" spans="1:28" ht="10.199999999999999" customHeight="1" thickBot="1" x14ac:dyDescent="0.25">
      <c r="A38" s="81"/>
      <c r="B38" s="131"/>
      <c r="C38" s="132"/>
      <c r="D38" s="132"/>
      <c r="E38" s="133" t="s">
        <v>1</v>
      </c>
      <c r="F38" s="134"/>
      <c r="G38" s="134"/>
      <c r="H38" s="134"/>
      <c r="I38" s="133" t="s">
        <v>2</v>
      </c>
      <c r="J38" s="134"/>
      <c r="K38" s="134"/>
      <c r="L38" s="135"/>
      <c r="M38" s="148" t="s">
        <v>92</v>
      </c>
      <c r="N38" s="86"/>
      <c r="O38" s="131"/>
      <c r="P38" s="132"/>
      <c r="Q38" s="132"/>
      <c r="R38" s="133" t="s">
        <v>1</v>
      </c>
      <c r="S38" s="134"/>
      <c r="T38" s="134"/>
      <c r="U38" s="134"/>
      <c r="V38" s="133" t="s">
        <v>2</v>
      </c>
      <c r="W38" s="134"/>
      <c r="X38" s="134"/>
      <c r="Y38" s="135"/>
      <c r="Z38" s="148" t="s">
        <v>92</v>
      </c>
      <c r="AA38" s="81"/>
      <c r="AB38" s="118"/>
    </row>
    <row r="39" spans="1:28" ht="10.8" thickBot="1" x14ac:dyDescent="0.25">
      <c r="A39" s="81"/>
      <c r="B39" s="88" t="s">
        <v>39</v>
      </c>
      <c r="C39" s="89" t="s">
        <v>0</v>
      </c>
      <c r="D39" s="89" t="s">
        <v>7</v>
      </c>
      <c r="E39" s="89" t="s">
        <v>3</v>
      </c>
      <c r="F39" s="89" t="s">
        <v>4</v>
      </c>
      <c r="G39" s="89" t="s">
        <v>5</v>
      </c>
      <c r="H39" s="89" t="s">
        <v>6</v>
      </c>
      <c r="I39" s="89" t="s">
        <v>3</v>
      </c>
      <c r="J39" s="89" t="s">
        <v>4</v>
      </c>
      <c r="K39" s="89" t="s">
        <v>5</v>
      </c>
      <c r="L39" s="106" t="s">
        <v>6</v>
      </c>
      <c r="M39" s="148"/>
      <c r="N39" s="86"/>
      <c r="O39" s="88" t="s">
        <v>39</v>
      </c>
      <c r="P39" s="89" t="s">
        <v>0</v>
      </c>
      <c r="Q39" s="89" t="s">
        <v>7</v>
      </c>
      <c r="R39" s="89" t="s">
        <v>3</v>
      </c>
      <c r="S39" s="89" t="s">
        <v>4</v>
      </c>
      <c r="T39" s="89" t="s">
        <v>5</v>
      </c>
      <c r="U39" s="89" t="s">
        <v>6</v>
      </c>
      <c r="V39" s="89" t="s">
        <v>3</v>
      </c>
      <c r="W39" s="89" t="s">
        <v>4</v>
      </c>
      <c r="X39" s="89" t="s">
        <v>5</v>
      </c>
      <c r="Y39" s="106" t="s">
        <v>6</v>
      </c>
      <c r="Z39" s="148"/>
      <c r="AA39" s="81"/>
      <c r="AB39" s="118"/>
    </row>
    <row r="40" spans="1:28" x14ac:dyDescent="0.2">
      <c r="A40" s="81"/>
      <c r="B40" s="95"/>
      <c r="C40" s="92"/>
      <c r="D40" s="92" t="s">
        <v>86</v>
      </c>
      <c r="E40" s="93">
        <v>120.22644346174135</v>
      </c>
      <c r="F40" s="93">
        <v>128.82495516931343</v>
      </c>
      <c r="G40" s="93">
        <v>331.13112148259137</v>
      </c>
      <c r="H40" s="93">
        <v>257.03957827688663</v>
      </c>
      <c r="I40" s="90">
        <v>446.68359215096331</v>
      </c>
      <c r="J40" s="90">
        <v>851.13803820237763</v>
      </c>
      <c r="K40" s="90">
        <v>257.03957827688663</v>
      </c>
      <c r="L40" s="90">
        <v>239.88329190194912</v>
      </c>
      <c r="M40" s="127">
        <f>MEDIAN(E40:H40)</f>
        <v>192.93226672310004</v>
      </c>
      <c r="N40" s="86"/>
      <c r="O40" s="95"/>
      <c r="P40" s="92"/>
      <c r="Q40" s="92" t="s">
        <v>86</v>
      </c>
      <c r="R40" s="93">
        <v>120.22644346174135</v>
      </c>
      <c r="S40" s="93">
        <v>128.82495516931343</v>
      </c>
      <c r="T40" s="93">
        <v>331.13112148259137</v>
      </c>
      <c r="U40" s="93">
        <v>257.03957827688663</v>
      </c>
      <c r="V40" s="90">
        <v>446.68359215096331</v>
      </c>
      <c r="W40" s="90">
        <v>851.13803820237763</v>
      </c>
      <c r="X40" s="90">
        <v>257.03957827688663</v>
      </c>
      <c r="Y40" s="90">
        <v>239.88329190194912</v>
      </c>
      <c r="Z40" s="127">
        <f>MEDIAN(R40:U40)</f>
        <v>192.93226672310004</v>
      </c>
      <c r="AA40" s="81"/>
      <c r="AB40" s="119"/>
    </row>
    <row r="41" spans="1:28" x14ac:dyDescent="0.2">
      <c r="A41" s="81"/>
      <c r="B41" s="96"/>
      <c r="C41" s="92"/>
      <c r="D41" s="92" t="s">
        <v>86</v>
      </c>
      <c r="E41" s="93">
        <v>141.25375446227542</v>
      </c>
      <c r="F41" s="93">
        <v>281.83829312644554</v>
      </c>
      <c r="G41" s="93">
        <v>281.83829312644554</v>
      </c>
      <c r="H41" s="93">
        <v>208.92961308540396</v>
      </c>
      <c r="I41" s="90">
        <v>575.43993733715706</v>
      </c>
      <c r="J41" s="90">
        <v>346.73685045253183</v>
      </c>
      <c r="K41" s="90">
        <v>199.52623149688802</v>
      </c>
      <c r="L41" s="90">
        <v>309.02954325135937</v>
      </c>
      <c r="M41" s="127">
        <f t="shared" ref="M41:M51" si="4">MEDIAN(E41:H41)</f>
        <v>245.38395310592475</v>
      </c>
      <c r="N41" s="86"/>
      <c r="O41" s="96"/>
      <c r="P41" s="92"/>
      <c r="Q41" s="92" t="s">
        <v>86</v>
      </c>
      <c r="R41" s="93">
        <v>141.25375446227542</v>
      </c>
      <c r="S41" s="93">
        <v>281.83829312644554</v>
      </c>
      <c r="T41" s="93">
        <v>281.83829312644554</v>
      </c>
      <c r="U41" s="93">
        <v>208.92961308540396</v>
      </c>
      <c r="V41" s="90">
        <v>575.43993733715706</v>
      </c>
      <c r="W41" s="90">
        <v>346.73685045253183</v>
      </c>
      <c r="X41" s="90">
        <v>199.52623149688802</v>
      </c>
      <c r="Y41" s="90">
        <v>309.02954325135937</v>
      </c>
      <c r="Z41" s="127">
        <f t="shared" ref="Z41:Z51" si="5">MEDIAN(R41:U41)</f>
        <v>245.38395310592475</v>
      </c>
      <c r="AA41" s="81"/>
      <c r="AB41" s="119"/>
    </row>
    <row r="42" spans="1:28" x14ac:dyDescent="0.2">
      <c r="A42" s="81"/>
      <c r="B42" s="96"/>
      <c r="C42" s="92"/>
      <c r="D42" s="92" t="s">
        <v>86</v>
      </c>
      <c r="E42" s="93">
        <v>489.77881936844625</v>
      </c>
      <c r="F42" s="93">
        <v>229.08676527677744</v>
      </c>
      <c r="G42" s="93">
        <v>416.86938347033572</v>
      </c>
      <c r="H42" s="93">
        <v>251.18864315095806</v>
      </c>
      <c r="I42" s="90">
        <v>537.03179637025301</v>
      </c>
      <c r="J42" s="90">
        <v>691.83097091893671</v>
      </c>
      <c r="K42" s="90">
        <v>416.86938347033572</v>
      </c>
      <c r="L42" s="90">
        <v>251.18864315095806</v>
      </c>
      <c r="M42" s="127">
        <f t="shared" si="4"/>
        <v>334.02901331064686</v>
      </c>
      <c r="N42" s="86"/>
      <c r="O42" s="96"/>
      <c r="P42" s="92"/>
      <c r="Q42" s="92" t="s">
        <v>86</v>
      </c>
      <c r="R42" s="93">
        <v>489.77881936844625</v>
      </c>
      <c r="S42" s="93">
        <v>229.08676527677744</v>
      </c>
      <c r="T42" s="93">
        <v>416.86938347033572</v>
      </c>
      <c r="U42" s="93">
        <v>251.18864315095806</v>
      </c>
      <c r="V42" s="90">
        <v>537.03179637025301</v>
      </c>
      <c r="W42" s="90">
        <v>691.83097091893671</v>
      </c>
      <c r="X42" s="90">
        <v>416.86938347033572</v>
      </c>
      <c r="Y42" s="90">
        <v>251.18864315095806</v>
      </c>
      <c r="Z42" s="127">
        <f t="shared" si="5"/>
        <v>334.02901331064686</v>
      </c>
      <c r="AA42" s="81"/>
      <c r="AB42" s="119"/>
    </row>
    <row r="43" spans="1:28" x14ac:dyDescent="0.2">
      <c r="A43" s="81"/>
      <c r="B43" s="96"/>
      <c r="C43" s="92"/>
      <c r="D43" s="92" t="s">
        <v>86</v>
      </c>
      <c r="E43" s="93">
        <v>338.84415613920248</v>
      </c>
      <c r="F43" s="93">
        <v>416.86938347033572</v>
      </c>
      <c r="G43" s="93">
        <v>346.73685045253183</v>
      </c>
      <c r="H43" s="93">
        <v>602.55958607435775</v>
      </c>
      <c r="I43" s="90">
        <v>660.69344800759643</v>
      </c>
      <c r="J43" s="90">
        <v>549.54087385762534</v>
      </c>
      <c r="K43" s="90">
        <v>323.59365692962825</v>
      </c>
      <c r="L43" s="90">
        <v>524.80746024977293</v>
      </c>
      <c r="M43" s="127">
        <f t="shared" si="4"/>
        <v>381.80311696143377</v>
      </c>
      <c r="N43" s="86"/>
      <c r="O43" s="96"/>
      <c r="P43" s="92"/>
      <c r="Q43" s="92" t="s">
        <v>86</v>
      </c>
      <c r="R43" s="93">
        <v>338.84415613920248</v>
      </c>
      <c r="S43" s="93">
        <v>416.86938347033572</v>
      </c>
      <c r="T43" s="93">
        <v>346.73685045253183</v>
      </c>
      <c r="U43" s="93">
        <v>602.55958607435775</v>
      </c>
      <c r="V43" s="90">
        <v>660.69344800759643</v>
      </c>
      <c r="W43" s="90">
        <v>549.54087385762534</v>
      </c>
      <c r="X43" s="90">
        <v>323.59365692962825</v>
      </c>
      <c r="Y43" s="90">
        <v>524.80746024977293</v>
      </c>
      <c r="Z43" s="127">
        <f t="shared" si="5"/>
        <v>381.80311696143377</v>
      </c>
      <c r="AA43" s="81"/>
    </row>
    <row r="44" spans="1:28" s="117" customFormat="1" ht="11.25" customHeight="1" x14ac:dyDescent="0.2">
      <c r="A44" s="113"/>
      <c r="B44" s="96"/>
      <c r="C44" s="92"/>
      <c r="D44" s="92" t="s">
        <v>88</v>
      </c>
      <c r="E44" s="114">
        <v>776.24711662869231</v>
      </c>
      <c r="F44" s="114">
        <v>758.57757502918378</v>
      </c>
      <c r="G44" s="114">
        <v>870.96358995608091</v>
      </c>
      <c r="H44" s="114">
        <v>724.43596007499025</v>
      </c>
      <c r="I44" s="115">
        <v>645.65422903465594</v>
      </c>
      <c r="J44" s="115">
        <v>457.0881896148756</v>
      </c>
      <c r="K44" s="115">
        <v>1096.4781961431863</v>
      </c>
      <c r="L44" s="90">
        <v>1202.2644346174138</v>
      </c>
      <c r="M44" s="127">
        <f t="shared" si="4"/>
        <v>767.41234582893799</v>
      </c>
      <c r="N44" s="116"/>
      <c r="O44" s="96"/>
      <c r="P44" s="92"/>
      <c r="Q44" s="92" t="s">
        <v>88</v>
      </c>
      <c r="R44" s="114">
        <v>776.24711662869231</v>
      </c>
      <c r="S44" s="114">
        <v>758.57757502918378</v>
      </c>
      <c r="T44" s="114">
        <v>870.96358995608091</v>
      </c>
      <c r="U44" s="114">
        <v>724.43596007499025</v>
      </c>
      <c r="V44" s="115">
        <v>645.65422903465594</v>
      </c>
      <c r="W44" s="115">
        <v>457.0881896148756</v>
      </c>
      <c r="X44" s="115">
        <v>1096.4781961431863</v>
      </c>
      <c r="Y44" s="90">
        <v>1202.2644346174138</v>
      </c>
      <c r="Z44" s="127">
        <f t="shared" si="5"/>
        <v>767.41234582893799</v>
      </c>
      <c r="AA44" s="113"/>
    </row>
    <row r="45" spans="1:28" s="117" customFormat="1" ht="11.25" customHeight="1" x14ac:dyDescent="0.2">
      <c r="A45" s="113"/>
      <c r="B45" s="96"/>
      <c r="C45" s="92"/>
      <c r="D45" s="92" t="s">
        <v>88</v>
      </c>
      <c r="E45" s="114">
        <v>676.08297539198213</v>
      </c>
      <c r="F45" s="114">
        <v>851.13803820237763</v>
      </c>
      <c r="G45" s="114">
        <v>851.13803820237763</v>
      </c>
      <c r="H45" s="114">
        <v>954.99258602143675</v>
      </c>
      <c r="I45" s="115">
        <v>812.83051616409978</v>
      </c>
      <c r="J45" s="115">
        <v>1288.2495516931347</v>
      </c>
      <c r="K45" s="115">
        <v>912.01083935590987</v>
      </c>
      <c r="L45" s="90">
        <v>933.25430079699197</v>
      </c>
      <c r="M45" s="127">
        <f t="shared" si="4"/>
        <v>851.13803820237763</v>
      </c>
      <c r="N45" s="116"/>
      <c r="O45" s="96"/>
      <c r="P45" s="92"/>
      <c r="Q45" s="92" t="s">
        <v>88</v>
      </c>
      <c r="R45" s="114">
        <v>676.08297539198213</v>
      </c>
      <c r="S45" s="114">
        <v>851.13803820237763</v>
      </c>
      <c r="T45" s="114">
        <v>851.13803820237763</v>
      </c>
      <c r="U45" s="114">
        <v>954.99258602143675</v>
      </c>
      <c r="V45" s="115">
        <v>812.83051616409978</v>
      </c>
      <c r="W45" s="115">
        <v>1288.2495516931347</v>
      </c>
      <c r="X45" s="115">
        <v>912.01083935590987</v>
      </c>
      <c r="Y45" s="90">
        <v>933.25430079699197</v>
      </c>
      <c r="Z45" s="127">
        <f t="shared" si="5"/>
        <v>851.13803820237763</v>
      </c>
      <c r="AA45" s="113"/>
    </row>
    <row r="46" spans="1:28" s="117" customFormat="1" ht="11.25" customHeight="1" x14ac:dyDescent="0.2">
      <c r="A46" s="113"/>
      <c r="B46" s="96"/>
      <c r="C46" s="92"/>
      <c r="D46" s="92" t="s">
        <v>88</v>
      </c>
      <c r="E46" s="114">
        <v>2290.8676527677749</v>
      </c>
      <c r="F46" s="114">
        <v>1513.5612484362093</v>
      </c>
      <c r="G46" s="114">
        <v>812.83051616409978</v>
      </c>
      <c r="H46" s="114">
        <v>851.13803820237763</v>
      </c>
      <c r="I46" s="115">
        <v>1202.2644346174138</v>
      </c>
      <c r="J46" s="115">
        <v>1412.5375446227545</v>
      </c>
      <c r="K46" s="115">
        <v>977.23722095581138</v>
      </c>
      <c r="L46" s="90">
        <v>794.32823472428208</v>
      </c>
      <c r="M46" s="127">
        <f t="shared" si="4"/>
        <v>1182.3496433192936</v>
      </c>
      <c r="N46" s="116"/>
      <c r="O46" s="96"/>
      <c r="P46" s="92"/>
      <c r="Q46" s="92" t="s">
        <v>88</v>
      </c>
      <c r="R46" s="114">
        <v>2290.8676527677749</v>
      </c>
      <c r="S46" s="114">
        <v>1513.5612484362093</v>
      </c>
      <c r="T46" s="114">
        <v>812.83051616409978</v>
      </c>
      <c r="U46" s="114">
        <v>851.13803820237763</v>
      </c>
      <c r="V46" s="115">
        <v>1202.2644346174138</v>
      </c>
      <c r="W46" s="115">
        <v>1412.5375446227545</v>
      </c>
      <c r="X46" s="115">
        <v>977.23722095581138</v>
      </c>
      <c r="Y46" s="90">
        <v>794.32823472428208</v>
      </c>
      <c r="Z46" s="127">
        <f t="shared" si="5"/>
        <v>1182.3496433192936</v>
      </c>
      <c r="AA46" s="113"/>
    </row>
    <row r="47" spans="1:28" s="117" customFormat="1" ht="11.25" customHeight="1" x14ac:dyDescent="0.2">
      <c r="A47" s="113"/>
      <c r="B47" s="96"/>
      <c r="C47" s="92"/>
      <c r="D47" s="92" t="s">
        <v>88</v>
      </c>
      <c r="E47" s="114">
        <v>1905.4607179632501</v>
      </c>
      <c r="F47" s="114">
        <v>1819.7008586099832</v>
      </c>
      <c r="G47" s="114">
        <v>933.25430079699197</v>
      </c>
      <c r="H47" s="114">
        <v>812.83051616409978</v>
      </c>
      <c r="I47" s="115">
        <v>1584.8931924611156</v>
      </c>
      <c r="J47" s="115">
        <v>1584.8931924611156</v>
      </c>
      <c r="K47" s="115">
        <v>870.96358995608091</v>
      </c>
      <c r="L47" s="90">
        <v>812.83051616409978</v>
      </c>
      <c r="M47" s="127">
        <f t="shared" si="4"/>
        <v>1376.4775797034877</v>
      </c>
      <c r="N47" s="116"/>
      <c r="O47" s="96"/>
      <c r="P47" s="92"/>
      <c r="Q47" s="92" t="s">
        <v>88</v>
      </c>
      <c r="R47" s="114">
        <v>1905.4607179632485</v>
      </c>
      <c r="S47" s="114">
        <v>1819.7008586099832</v>
      </c>
      <c r="T47" s="114">
        <v>933.25430079699197</v>
      </c>
      <c r="U47" s="114">
        <v>812.83051616409978</v>
      </c>
      <c r="V47" s="115">
        <v>1584.8931924611156</v>
      </c>
      <c r="W47" s="115">
        <v>1584.8931924611156</v>
      </c>
      <c r="X47" s="115">
        <v>870.96358995608091</v>
      </c>
      <c r="Y47" s="90">
        <v>812.83051616409978</v>
      </c>
      <c r="Z47" s="127">
        <f t="shared" si="5"/>
        <v>1376.4775797034877</v>
      </c>
      <c r="AA47" s="113"/>
    </row>
    <row r="48" spans="1:28" x14ac:dyDescent="0.2">
      <c r="A48" s="81"/>
      <c r="B48" s="96"/>
      <c r="C48" s="92"/>
      <c r="D48" s="94" t="s">
        <v>87</v>
      </c>
      <c r="E48" s="110">
        <v>12022.644346174151</v>
      </c>
      <c r="F48" s="110">
        <v>6309.5734448019384</v>
      </c>
      <c r="G48" s="110">
        <v>15135.612484362096</v>
      </c>
      <c r="H48" s="110">
        <v>10000</v>
      </c>
      <c r="I48" s="110">
        <v>41686.938347033625</v>
      </c>
      <c r="J48" s="110">
        <v>22908.676527677751</v>
      </c>
      <c r="K48" s="110">
        <v>18197.008586099837</v>
      </c>
      <c r="L48" s="110">
        <v>12022.644346174151</v>
      </c>
      <c r="M48" s="127">
        <f t="shared" si="4"/>
        <v>11011.322173087075</v>
      </c>
      <c r="N48" s="86"/>
      <c r="O48" s="96"/>
      <c r="P48" s="92"/>
      <c r="Q48" s="94" t="s">
        <v>87</v>
      </c>
      <c r="R48" s="110">
        <v>12022.644346174151</v>
      </c>
      <c r="S48" s="110">
        <v>6309.5734448019384</v>
      </c>
      <c r="T48" s="110">
        <v>15135.612484362096</v>
      </c>
      <c r="U48" s="110">
        <v>10000</v>
      </c>
      <c r="V48" s="110">
        <v>41686.938347033625</v>
      </c>
      <c r="W48" s="110">
        <v>22908.676527677751</v>
      </c>
      <c r="X48" s="110">
        <v>18197.008586099837</v>
      </c>
      <c r="Y48" s="110">
        <v>12022.644346174151</v>
      </c>
      <c r="Z48" s="127">
        <f t="shared" si="5"/>
        <v>11011.322173087075</v>
      </c>
      <c r="AA48" s="81"/>
    </row>
    <row r="49" spans="1:27" x14ac:dyDescent="0.2">
      <c r="A49" s="81"/>
      <c r="B49" s="107"/>
      <c r="C49" s="111"/>
      <c r="D49" s="109" t="s">
        <v>87</v>
      </c>
      <c r="E49" s="93">
        <v>8709.6358995608189</v>
      </c>
      <c r="F49" s="93">
        <v>6165.9500186148289</v>
      </c>
      <c r="G49" s="93">
        <v>21877.61623949555</v>
      </c>
      <c r="H49" s="93">
        <v>15848.931924611146</v>
      </c>
      <c r="I49" s="93">
        <v>12882.49551693136</v>
      </c>
      <c r="J49" s="93">
        <v>13182.567385564091</v>
      </c>
      <c r="K49" s="93">
        <v>14125.375446227561</v>
      </c>
      <c r="L49" s="93">
        <v>12022.644346174151</v>
      </c>
      <c r="M49" s="127">
        <f t="shared" si="4"/>
        <v>12279.283912085983</v>
      </c>
      <c r="N49" s="86"/>
      <c r="O49" s="107"/>
      <c r="P49" s="111"/>
      <c r="Q49" s="109" t="s">
        <v>87</v>
      </c>
      <c r="R49" s="93">
        <v>8709.6358995608189</v>
      </c>
      <c r="S49" s="93">
        <v>6165.9500186148289</v>
      </c>
      <c r="T49" s="93">
        <v>21877.61623949555</v>
      </c>
      <c r="U49" s="93">
        <v>15848.931924611146</v>
      </c>
      <c r="V49" s="93">
        <v>12882.49551693136</v>
      </c>
      <c r="W49" s="93">
        <v>13182.567385564091</v>
      </c>
      <c r="X49" s="93">
        <v>14125.375446227561</v>
      </c>
      <c r="Y49" s="93">
        <v>12022.644346174151</v>
      </c>
      <c r="Z49" s="127">
        <f t="shared" si="5"/>
        <v>12279.283912085983</v>
      </c>
      <c r="AA49" s="81"/>
    </row>
    <row r="50" spans="1:27" x14ac:dyDescent="0.2">
      <c r="A50" s="81"/>
      <c r="B50" s="107"/>
      <c r="C50" s="111"/>
      <c r="D50" s="109" t="s">
        <v>87</v>
      </c>
      <c r="E50" s="93">
        <v>14125.375446227561</v>
      </c>
      <c r="F50" s="93">
        <v>5248.0746024977352</v>
      </c>
      <c r="G50" s="93">
        <v>21877.61623949555</v>
      </c>
      <c r="H50" s="93">
        <v>12882.49551693136</v>
      </c>
      <c r="I50" s="93">
        <v>9549.9258602143691</v>
      </c>
      <c r="J50" s="93">
        <v>5495.4087385762541</v>
      </c>
      <c r="K50" s="93">
        <v>19952.623149688792</v>
      </c>
      <c r="L50" s="93">
        <v>12022.644346174151</v>
      </c>
      <c r="M50" s="127">
        <f t="shared" si="4"/>
        <v>13503.935481579461</v>
      </c>
      <c r="N50" s="86"/>
      <c r="O50" s="107"/>
      <c r="P50" s="111"/>
      <c r="Q50" s="109" t="s">
        <v>87</v>
      </c>
      <c r="R50" s="93">
        <v>14125.375446227561</v>
      </c>
      <c r="S50" s="93">
        <v>5248.0746024977352</v>
      </c>
      <c r="T50" s="93">
        <v>21877.61623949555</v>
      </c>
      <c r="U50" s="93">
        <v>12882.49551693136</v>
      </c>
      <c r="V50" s="93">
        <v>9549.9258602143691</v>
      </c>
      <c r="W50" s="93">
        <v>5495.4087385762541</v>
      </c>
      <c r="X50" s="93">
        <v>19952.623149688792</v>
      </c>
      <c r="Y50" s="93">
        <v>12022.644346174151</v>
      </c>
      <c r="Z50" s="127">
        <f t="shared" si="5"/>
        <v>13503.935481579461</v>
      </c>
      <c r="AA50" s="81"/>
    </row>
    <row r="51" spans="1:27" ht="10.8" thickBot="1" x14ac:dyDescent="0.25">
      <c r="A51" s="81"/>
      <c r="B51" s="99"/>
      <c r="C51" s="100"/>
      <c r="D51" s="101" t="s">
        <v>87</v>
      </c>
      <c r="E51" s="93">
        <v>18197.008586099837</v>
      </c>
      <c r="F51" s="93">
        <v>16982.436524617482</v>
      </c>
      <c r="G51" s="93">
        <v>12882.49551693136</v>
      </c>
      <c r="H51" s="93">
        <v>7762.4711662869322</v>
      </c>
      <c r="I51" s="93">
        <v>36307.805477010166</v>
      </c>
      <c r="J51" s="93">
        <v>32359.365692962871</v>
      </c>
      <c r="K51" s="93">
        <v>13182.567385564091</v>
      </c>
      <c r="L51" s="93">
        <v>12882.49551693136</v>
      </c>
      <c r="M51" s="127">
        <f t="shared" si="4"/>
        <v>14932.46602077442</v>
      </c>
      <c r="N51" s="86"/>
      <c r="O51" s="99"/>
      <c r="P51" s="100"/>
      <c r="Q51" s="101" t="s">
        <v>87</v>
      </c>
      <c r="R51" s="93">
        <v>18197.008586099837</v>
      </c>
      <c r="S51" s="93">
        <v>16982.436524617482</v>
      </c>
      <c r="T51" s="93">
        <v>12882.49551693136</v>
      </c>
      <c r="U51" s="93">
        <v>7762.4711662869322</v>
      </c>
      <c r="V51" s="93">
        <v>36307.805477010166</v>
      </c>
      <c r="W51" s="93">
        <v>32359.365692962871</v>
      </c>
      <c r="X51" s="93">
        <v>13182.567385564091</v>
      </c>
      <c r="Y51" s="93">
        <v>12882.49551693136</v>
      </c>
      <c r="Z51" s="127">
        <f t="shared" si="5"/>
        <v>14932.46602077442</v>
      </c>
      <c r="AA51" s="81"/>
    </row>
    <row r="52" spans="1:27" ht="10.8" thickBot="1" x14ac:dyDescent="0.25">
      <c r="A52" s="81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1"/>
    </row>
    <row r="53" spans="1:27" x14ac:dyDescent="0.2">
      <c r="A53" s="81"/>
      <c r="B53" s="136" t="s">
        <v>55</v>
      </c>
      <c r="C53" s="137"/>
      <c r="D53" s="138" t="s">
        <v>75</v>
      </c>
      <c r="E53" s="139"/>
      <c r="F53" s="85"/>
      <c r="G53" s="85"/>
      <c r="H53" s="85"/>
      <c r="I53" s="85"/>
      <c r="J53" s="85"/>
      <c r="K53" s="85"/>
      <c r="L53" s="85"/>
      <c r="M53" s="85"/>
      <c r="N53" s="86"/>
      <c r="O53" s="136" t="s">
        <v>58</v>
      </c>
      <c r="P53" s="137"/>
      <c r="Q53" s="138" t="s">
        <v>77</v>
      </c>
      <c r="R53" s="139"/>
      <c r="S53" s="85"/>
      <c r="T53" s="85"/>
      <c r="U53" s="85"/>
      <c r="V53" s="85"/>
      <c r="W53" s="85"/>
      <c r="X53" s="85"/>
      <c r="Y53" s="85"/>
      <c r="Z53" s="85"/>
      <c r="AA53" s="81"/>
    </row>
    <row r="54" spans="1:27" ht="10.8" thickBot="1" x14ac:dyDescent="0.25">
      <c r="A54" s="81"/>
      <c r="B54" s="140" t="s">
        <v>56</v>
      </c>
      <c r="C54" s="141"/>
      <c r="D54" s="142" t="s">
        <v>76</v>
      </c>
      <c r="E54" s="143"/>
      <c r="F54" s="85"/>
      <c r="G54" s="85"/>
      <c r="H54" s="85"/>
      <c r="I54" s="85"/>
      <c r="J54" s="85"/>
      <c r="K54" s="85"/>
      <c r="L54" s="85"/>
      <c r="M54" s="85"/>
      <c r="N54" s="86"/>
      <c r="O54" s="140" t="s">
        <v>57</v>
      </c>
      <c r="P54" s="141"/>
      <c r="Q54" s="142" t="s">
        <v>78</v>
      </c>
      <c r="R54" s="143"/>
      <c r="S54" s="85"/>
      <c r="T54" s="85"/>
      <c r="U54" s="85"/>
      <c r="V54" s="85"/>
      <c r="W54" s="85"/>
      <c r="X54" s="85"/>
      <c r="Y54" s="85"/>
      <c r="Z54" s="85"/>
      <c r="AA54" s="81"/>
    </row>
    <row r="55" spans="1:27" ht="10.199999999999999" customHeight="1" thickBot="1" x14ac:dyDescent="0.25">
      <c r="A55" s="81"/>
      <c r="B55" s="131"/>
      <c r="C55" s="132"/>
      <c r="D55" s="132"/>
      <c r="E55" s="133" t="s">
        <v>1</v>
      </c>
      <c r="F55" s="134"/>
      <c r="G55" s="134"/>
      <c r="H55" s="134"/>
      <c r="I55" s="133" t="s">
        <v>2</v>
      </c>
      <c r="J55" s="134"/>
      <c r="K55" s="134"/>
      <c r="L55" s="135"/>
      <c r="M55" s="148" t="s">
        <v>92</v>
      </c>
      <c r="N55" s="86"/>
      <c r="O55" s="131"/>
      <c r="P55" s="132"/>
      <c r="Q55" s="132"/>
      <c r="R55" s="133" t="s">
        <v>1</v>
      </c>
      <c r="S55" s="134"/>
      <c r="T55" s="134"/>
      <c r="U55" s="134"/>
      <c r="V55" s="133" t="s">
        <v>2</v>
      </c>
      <c r="W55" s="134"/>
      <c r="X55" s="134"/>
      <c r="Y55" s="135"/>
      <c r="Z55" s="148" t="s">
        <v>92</v>
      </c>
      <c r="AA55" s="81"/>
    </row>
    <row r="56" spans="1:27" ht="10.8" thickBot="1" x14ac:dyDescent="0.25">
      <c r="A56" s="81"/>
      <c r="B56" s="88" t="s">
        <v>39</v>
      </c>
      <c r="C56" s="89" t="s">
        <v>0</v>
      </c>
      <c r="D56" s="89" t="s">
        <v>7</v>
      </c>
      <c r="E56" s="89" t="s">
        <v>3</v>
      </c>
      <c r="F56" s="89" t="s">
        <v>4</v>
      </c>
      <c r="G56" s="89" t="s">
        <v>5</v>
      </c>
      <c r="H56" s="89" t="s">
        <v>6</v>
      </c>
      <c r="I56" s="89" t="s">
        <v>3</v>
      </c>
      <c r="J56" s="89" t="s">
        <v>4</v>
      </c>
      <c r="K56" s="89" t="s">
        <v>5</v>
      </c>
      <c r="L56" s="106" t="s">
        <v>6</v>
      </c>
      <c r="M56" s="148"/>
      <c r="N56" s="86"/>
      <c r="O56" s="88" t="s">
        <v>39</v>
      </c>
      <c r="P56" s="89" t="s">
        <v>0</v>
      </c>
      <c r="Q56" s="89" t="s">
        <v>7</v>
      </c>
      <c r="R56" s="89" t="s">
        <v>3</v>
      </c>
      <c r="S56" s="89" t="s">
        <v>4</v>
      </c>
      <c r="T56" s="89" t="s">
        <v>5</v>
      </c>
      <c r="U56" s="89" t="s">
        <v>6</v>
      </c>
      <c r="V56" s="89" t="s">
        <v>3</v>
      </c>
      <c r="W56" s="89" t="s">
        <v>4</v>
      </c>
      <c r="X56" s="89" t="s">
        <v>5</v>
      </c>
      <c r="Y56" s="106" t="s">
        <v>6</v>
      </c>
      <c r="Z56" s="148"/>
      <c r="AA56" s="81"/>
    </row>
    <row r="57" spans="1:27" x14ac:dyDescent="0.2">
      <c r="A57" s="81"/>
      <c r="B57" s="95"/>
      <c r="C57" s="92"/>
      <c r="D57" s="92" t="s">
        <v>86</v>
      </c>
      <c r="E57" s="93">
        <v>120.22644346174135</v>
      </c>
      <c r="F57" s="93">
        <v>128.82495516931343</v>
      </c>
      <c r="G57" s="93">
        <v>331.13112148259137</v>
      </c>
      <c r="H57" s="93">
        <v>257.03957827688663</v>
      </c>
      <c r="I57" s="90">
        <v>446.68359215096331</v>
      </c>
      <c r="J57" s="90">
        <v>851.13803820237763</v>
      </c>
      <c r="K57" s="90">
        <v>257.03957827688663</v>
      </c>
      <c r="L57" s="90">
        <v>239.88329190194912</v>
      </c>
      <c r="M57" s="127">
        <f>MEDIAN(E57:H57)</f>
        <v>192.93226672310004</v>
      </c>
      <c r="N57" s="86"/>
      <c r="O57" s="95"/>
      <c r="P57" s="92"/>
      <c r="Q57" s="92" t="s">
        <v>86</v>
      </c>
      <c r="R57" s="93">
        <v>120.22644346174135</v>
      </c>
      <c r="S57" s="93">
        <v>128.82495516931343</v>
      </c>
      <c r="T57" s="93">
        <v>331.13112148259137</v>
      </c>
      <c r="U57" s="93">
        <v>257.03957827688663</v>
      </c>
      <c r="V57" s="90">
        <v>446.68359215096331</v>
      </c>
      <c r="W57" s="90">
        <v>851.13803820237763</v>
      </c>
      <c r="X57" s="90">
        <v>257.03957827688663</v>
      </c>
      <c r="Y57" s="90">
        <v>239.88329190194912</v>
      </c>
      <c r="Z57" s="127">
        <f>MEDIAN(R57:U57)</f>
        <v>192.93226672310004</v>
      </c>
      <c r="AA57" s="81"/>
    </row>
    <row r="58" spans="1:27" x14ac:dyDescent="0.2">
      <c r="A58" s="81"/>
      <c r="B58" s="96"/>
      <c r="C58" s="92"/>
      <c r="D58" s="92" t="s">
        <v>86</v>
      </c>
      <c r="E58" s="93">
        <v>141.25375446227542</v>
      </c>
      <c r="F58" s="93">
        <v>281.83829312644554</v>
      </c>
      <c r="G58" s="93">
        <v>281.83829312644554</v>
      </c>
      <c r="H58" s="93">
        <v>208.92961308540396</v>
      </c>
      <c r="I58" s="90">
        <v>575.43993733715706</v>
      </c>
      <c r="J58" s="90">
        <v>346.73685045253183</v>
      </c>
      <c r="K58" s="90">
        <v>199.52623149688802</v>
      </c>
      <c r="L58" s="90">
        <v>309.02954325135937</v>
      </c>
      <c r="M58" s="127">
        <f t="shared" ref="M58:M68" si="6">MEDIAN(E58:H58)</f>
        <v>245.38395310592475</v>
      </c>
      <c r="N58" s="86"/>
      <c r="O58" s="96"/>
      <c r="P58" s="92"/>
      <c r="Q58" s="92" t="s">
        <v>86</v>
      </c>
      <c r="R58" s="93">
        <v>141.25375446227542</v>
      </c>
      <c r="S58" s="93">
        <v>281.83829312644554</v>
      </c>
      <c r="T58" s="93">
        <v>281.83829312644554</v>
      </c>
      <c r="U58" s="93">
        <v>208.92961308540396</v>
      </c>
      <c r="V58" s="90">
        <v>575.43993733715706</v>
      </c>
      <c r="W58" s="90">
        <v>346.73685045253183</v>
      </c>
      <c r="X58" s="90">
        <v>199.52623149688802</v>
      </c>
      <c r="Y58" s="90">
        <v>309.02954325135937</v>
      </c>
      <c r="Z58" s="127">
        <f t="shared" ref="Z58:Z68" si="7">MEDIAN(R58:U58)</f>
        <v>245.38395310592475</v>
      </c>
      <c r="AA58" s="81"/>
    </row>
    <row r="59" spans="1:27" x14ac:dyDescent="0.2">
      <c r="A59" s="81"/>
      <c r="B59" s="96"/>
      <c r="C59" s="92"/>
      <c r="D59" s="92" t="s">
        <v>86</v>
      </c>
      <c r="E59" s="93">
        <v>489.77881936844625</v>
      </c>
      <c r="F59" s="93">
        <v>229.08676527677744</v>
      </c>
      <c r="G59" s="93">
        <v>416.86938347033572</v>
      </c>
      <c r="H59" s="93">
        <v>251.18864315095806</v>
      </c>
      <c r="I59" s="90">
        <v>537.03179637025301</v>
      </c>
      <c r="J59" s="90">
        <v>691.83097091893671</v>
      </c>
      <c r="K59" s="90">
        <v>416.86938347033572</v>
      </c>
      <c r="L59" s="90">
        <v>251.18864315095806</v>
      </c>
      <c r="M59" s="127">
        <f t="shared" si="6"/>
        <v>334.02901331064686</v>
      </c>
      <c r="N59" s="86"/>
      <c r="O59" s="96"/>
      <c r="P59" s="92"/>
      <c r="Q59" s="92" t="s">
        <v>86</v>
      </c>
      <c r="R59" s="93">
        <v>489.77881936844625</v>
      </c>
      <c r="S59" s="93">
        <v>229.08676527677744</v>
      </c>
      <c r="T59" s="93">
        <v>416.86938347033572</v>
      </c>
      <c r="U59" s="93">
        <v>251.18864315095806</v>
      </c>
      <c r="V59" s="90">
        <v>537.03179637025301</v>
      </c>
      <c r="W59" s="90">
        <v>691.83097091893671</v>
      </c>
      <c r="X59" s="90">
        <v>416.86938347033572</v>
      </c>
      <c r="Y59" s="90">
        <v>251.18864315095806</v>
      </c>
      <c r="Z59" s="127">
        <f t="shared" si="7"/>
        <v>334.02901331064686</v>
      </c>
      <c r="AA59" s="81"/>
    </row>
    <row r="60" spans="1:27" x14ac:dyDescent="0.2">
      <c r="A60" s="81"/>
      <c r="B60" s="96"/>
      <c r="C60" s="92"/>
      <c r="D60" s="92" t="s">
        <v>86</v>
      </c>
      <c r="E60" s="93">
        <v>338.84415613920248</v>
      </c>
      <c r="F60" s="93">
        <v>416.86938347033572</v>
      </c>
      <c r="G60" s="93">
        <v>346.73685045253183</v>
      </c>
      <c r="H60" s="93">
        <v>602.55958607435775</v>
      </c>
      <c r="I60" s="90">
        <v>660.69344800759643</v>
      </c>
      <c r="J60" s="90">
        <v>549.54087385762534</v>
      </c>
      <c r="K60" s="90">
        <v>323.59365692962825</v>
      </c>
      <c r="L60" s="90">
        <v>524.80746024977293</v>
      </c>
      <c r="M60" s="127">
        <f t="shared" si="6"/>
        <v>381.80311696143377</v>
      </c>
      <c r="N60" s="86"/>
      <c r="O60" s="96"/>
      <c r="P60" s="92"/>
      <c r="Q60" s="92" t="s">
        <v>86</v>
      </c>
      <c r="R60" s="93">
        <v>338.84415613920248</v>
      </c>
      <c r="S60" s="93">
        <v>416.86938347033572</v>
      </c>
      <c r="T60" s="93">
        <v>346.73685045253183</v>
      </c>
      <c r="U60" s="93">
        <v>602.55958607435775</v>
      </c>
      <c r="V60" s="90">
        <v>660.69344800759643</v>
      </c>
      <c r="W60" s="90">
        <v>549.54087385762534</v>
      </c>
      <c r="X60" s="90">
        <v>323.59365692962825</v>
      </c>
      <c r="Y60" s="90">
        <v>524.80746024977293</v>
      </c>
      <c r="Z60" s="127">
        <f t="shared" si="7"/>
        <v>381.80311696143377</v>
      </c>
      <c r="AA60" s="81"/>
    </row>
    <row r="61" spans="1:27" s="117" customFormat="1" ht="11.25" customHeight="1" x14ac:dyDescent="0.2">
      <c r="A61" s="113"/>
      <c r="B61" s="96"/>
      <c r="C61" s="92"/>
      <c r="D61" s="94" t="s">
        <v>88</v>
      </c>
      <c r="E61" s="114">
        <v>776.24711662869231</v>
      </c>
      <c r="F61" s="114">
        <v>758.57757502918378</v>
      </c>
      <c r="G61" s="114">
        <v>870.96358995608091</v>
      </c>
      <c r="H61" s="114">
        <v>724.43596007499025</v>
      </c>
      <c r="I61" s="115">
        <v>645.65422903465594</v>
      </c>
      <c r="J61" s="115">
        <v>457.0881896148756</v>
      </c>
      <c r="K61" s="115">
        <v>1096.4781961431863</v>
      </c>
      <c r="L61" s="90">
        <v>1202.2644346174138</v>
      </c>
      <c r="M61" s="127">
        <f t="shared" si="6"/>
        <v>767.41234582893799</v>
      </c>
      <c r="N61" s="116"/>
      <c r="O61" s="96"/>
      <c r="P61" s="92"/>
      <c r="Q61" s="94" t="s">
        <v>88</v>
      </c>
      <c r="R61" s="114">
        <v>776.24711662869231</v>
      </c>
      <c r="S61" s="114">
        <v>758.57757502918378</v>
      </c>
      <c r="T61" s="114">
        <v>870.96358995608091</v>
      </c>
      <c r="U61" s="114">
        <v>724.43596007499025</v>
      </c>
      <c r="V61" s="115">
        <v>645.65422903465594</v>
      </c>
      <c r="W61" s="115">
        <v>457.0881896148756</v>
      </c>
      <c r="X61" s="115">
        <v>1096.4781961431863</v>
      </c>
      <c r="Y61" s="90">
        <v>1202.2644346174138</v>
      </c>
      <c r="Z61" s="127">
        <f t="shared" si="7"/>
        <v>767.41234582893799</v>
      </c>
      <c r="AA61" s="113"/>
    </row>
    <row r="62" spans="1:27" s="117" customFormat="1" ht="11.25" customHeight="1" x14ac:dyDescent="0.2">
      <c r="A62" s="113"/>
      <c r="B62" s="96"/>
      <c r="C62" s="92"/>
      <c r="D62" s="94" t="s">
        <v>88</v>
      </c>
      <c r="E62" s="114">
        <v>676.08297539198213</v>
      </c>
      <c r="F62" s="114">
        <v>851.13803820237763</v>
      </c>
      <c r="G62" s="114">
        <v>851.13803820237763</v>
      </c>
      <c r="H62" s="114">
        <v>954.99258602143675</v>
      </c>
      <c r="I62" s="115">
        <v>812.83051616409978</v>
      </c>
      <c r="J62" s="115">
        <v>1288.2495516931347</v>
      </c>
      <c r="K62" s="115">
        <v>912.01083935590987</v>
      </c>
      <c r="L62" s="90">
        <v>933.25430079699197</v>
      </c>
      <c r="M62" s="127">
        <f t="shared" si="6"/>
        <v>851.13803820237763</v>
      </c>
      <c r="N62" s="116"/>
      <c r="O62" s="96"/>
      <c r="P62" s="92"/>
      <c r="Q62" s="94" t="s">
        <v>88</v>
      </c>
      <c r="R62" s="114">
        <v>676.08297539198213</v>
      </c>
      <c r="S62" s="114">
        <v>851.13803820237763</v>
      </c>
      <c r="T62" s="114">
        <v>851.13803820237763</v>
      </c>
      <c r="U62" s="114">
        <v>954.99258602143675</v>
      </c>
      <c r="V62" s="115">
        <v>812.83051616409978</v>
      </c>
      <c r="W62" s="115">
        <v>1288.2495516931347</v>
      </c>
      <c r="X62" s="115">
        <v>912.01083935590987</v>
      </c>
      <c r="Y62" s="90">
        <v>933.25430079699197</v>
      </c>
      <c r="Z62" s="127">
        <f t="shared" si="7"/>
        <v>851.13803820237763</v>
      </c>
      <c r="AA62" s="113"/>
    </row>
    <row r="63" spans="1:27" s="117" customFormat="1" ht="11.25" customHeight="1" x14ac:dyDescent="0.2">
      <c r="A63" s="113"/>
      <c r="B63" s="96"/>
      <c r="C63" s="92"/>
      <c r="D63" s="94" t="s">
        <v>88</v>
      </c>
      <c r="E63" s="114">
        <v>2290.8676527677749</v>
      </c>
      <c r="F63" s="114">
        <v>1513.5612484362093</v>
      </c>
      <c r="G63" s="114">
        <v>812.83051616409978</v>
      </c>
      <c r="H63" s="114">
        <v>851.13803820237763</v>
      </c>
      <c r="I63" s="115">
        <v>1202.2644346174138</v>
      </c>
      <c r="J63" s="115">
        <v>1412.5375446227545</v>
      </c>
      <c r="K63" s="115">
        <v>977.23722095581138</v>
      </c>
      <c r="L63" s="90">
        <v>794.32823472428208</v>
      </c>
      <c r="M63" s="127">
        <f t="shared" si="6"/>
        <v>1182.3496433192936</v>
      </c>
      <c r="N63" s="116"/>
      <c r="O63" s="96"/>
      <c r="P63" s="92"/>
      <c r="Q63" s="94" t="s">
        <v>88</v>
      </c>
      <c r="R63" s="114">
        <v>2290.8676527677749</v>
      </c>
      <c r="S63" s="114">
        <v>1513.5612484362093</v>
      </c>
      <c r="T63" s="114">
        <v>812.83051616409978</v>
      </c>
      <c r="U63" s="114">
        <v>851.13803820237763</v>
      </c>
      <c r="V63" s="115">
        <v>1202.2644346174138</v>
      </c>
      <c r="W63" s="115">
        <v>1412.5375446227545</v>
      </c>
      <c r="X63" s="115">
        <v>977.23722095581138</v>
      </c>
      <c r="Y63" s="90">
        <v>794.32823472428208</v>
      </c>
      <c r="Z63" s="127">
        <f t="shared" si="7"/>
        <v>1182.3496433192936</v>
      </c>
      <c r="AA63" s="113"/>
    </row>
    <row r="64" spans="1:27" s="117" customFormat="1" ht="11.25" customHeight="1" x14ac:dyDescent="0.2">
      <c r="A64" s="113"/>
      <c r="B64" s="96"/>
      <c r="C64" s="92"/>
      <c r="D64" s="94" t="s">
        <v>88</v>
      </c>
      <c r="E64" s="114">
        <v>1905.4607179632485</v>
      </c>
      <c r="F64" s="114">
        <v>1819.7008586099832</v>
      </c>
      <c r="G64" s="114">
        <v>933.25430079699197</v>
      </c>
      <c r="H64" s="114">
        <v>812.83051616409978</v>
      </c>
      <c r="I64" s="115">
        <v>1584.8931924611156</v>
      </c>
      <c r="J64" s="115">
        <v>1584.8931924611156</v>
      </c>
      <c r="K64" s="115">
        <v>870.96358995608091</v>
      </c>
      <c r="L64" s="90">
        <v>812.83051616409978</v>
      </c>
      <c r="M64" s="127">
        <f t="shared" si="6"/>
        <v>1376.4775797034877</v>
      </c>
      <c r="N64" s="116"/>
      <c r="O64" s="96"/>
      <c r="P64" s="92"/>
      <c r="Q64" s="94" t="s">
        <v>88</v>
      </c>
      <c r="R64" s="114">
        <v>1905.4607179632485</v>
      </c>
      <c r="S64" s="114">
        <v>1819.7008586099832</v>
      </c>
      <c r="T64" s="114">
        <v>933.25430079699197</v>
      </c>
      <c r="U64" s="114">
        <v>812.83051616409978</v>
      </c>
      <c r="V64" s="115">
        <v>1584.8931924611156</v>
      </c>
      <c r="W64" s="115">
        <v>1584.8931924611156</v>
      </c>
      <c r="X64" s="115">
        <v>870.96358995608091</v>
      </c>
      <c r="Y64" s="90">
        <v>812.83051616409978</v>
      </c>
      <c r="Z64" s="127">
        <f t="shared" si="7"/>
        <v>1376.4775797034877</v>
      </c>
      <c r="AA64" s="113"/>
    </row>
    <row r="65" spans="1:27" x14ac:dyDescent="0.2">
      <c r="A65" s="81"/>
      <c r="B65" s="96"/>
      <c r="C65" s="92"/>
      <c r="D65" s="94" t="s">
        <v>87</v>
      </c>
      <c r="E65" s="110">
        <v>12022.644346174151</v>
      </c>
      <c r="F65" s="110">
        <v>6309.5734448019384</v>
      </c>
      <c r="G65" s="110">
        <v>15135.612484362096</v>
      </c>
      <c r="H65" s="110">
        <v>10000</v>
      </c>
      <c r="I65" s="110">
        <v>41686.938347033625</v>
      </c>
      <c r="J65" s="110">
        <v>22908.676527677751</v>
      </c>
      <c r="K65" s="110">
        <v>18197.008586099837</v>
      </c>
      <c r="L65" s="110">
        <v>12022.644346174151</v>
      </c>
      <c r="M65" s="127">
        <f t="shared" si="6"/>
        <v>11011.322173087075</v>
      </c>
      <c r="N65" s="86"/>
      <c r="O65" s="96"/>
      <c r="P65" s="92"/>
      <c r="Q65" s="94" t="s">
        <v>87</v>
      </c>
      <c r="R65" s="110">
        <v>12022.644346174151</v>
      </c>
      <c r="S65" s="110">
        <v>6309.5734448019384</v>
      </c>
      <c r="T65" s="110">
        <v>15135.612484362096</v>
      </c>
      <c r="U65" s="110">
        <v>10000</v>
      </c>
      <c r="V65" s="110">
        <v>41686.938347033625</v>
      </c>
      <c r="W65" s="110">
        <v>22908.676527677751</v>
      </c>
      <c r="X65" s="110">
        <v>18197.008586099837</v>
      </c>
      <c r="Y65" s="110">
        <v>12022.644346174151</v>
      </c>
      <c r="Z65" s="127">
        <f t="shared" si="7"/>
        <v>11011.322173087075</v>
      </c>
      <c r="AA65" s="81"/>
    </row>
    <row r="66" spans="1:27" x14ac:dyDescent="0.2">
      <c r="A66" s="81"/>
      <c r="B66" s="107"/>
      <c r="C66" s="111"/>
      <c r="D66" s="109" t="s">
        <v>87</v>
      </c>
      <c r="E66" s="93">
        <v>8709.6358995608189</v>
      </c>
      <c r="F66" s="93">
        <v>6165.9500186148289</v>
      </c>
      <c r="G66" s="93">
        <v>21877.61623949555</v>
      </c>
      <c r="H66" s="93">
        <v>15848.931924611146</v>
      </c>
      <c r="I66" s="93">
        <v>12882.49551693136</v>
      </c>
      <c r="J66" s="93">
        <v>13182.567385564091</v>
      </c>
      <c r="K66" s="93">
        <v>14125.375446227561</v>
      </c>
      <c r="L66" s="93">
        <v>12022.644346174151</v>
      </c>
      <c r="M66" s="127">
        <f t="shared" si="6"/>
        <v>12279.283912085983</v>
      </c>
      <c r="N66" s="86"/>
      <c r="O66" s="107"/>
      <c r="P66" s="111"/>
      <c r="Q66" s="109" t="s">
        <v>87</v>
      </c>
      <c r="R66" s="93">
        <v>8709.6358995608189</v>
      </c>
      <c r="S66" s="93">
        <v>6165.9500186148289</v>
      </c>
      <c r="T66" s="93">
        <v>21877.61623949555</v>
      </c>
      <c r="U66" s="93">
        <v>15848.931924611146</v>
      </c>
      <c r="V66" s="93">
        <v>12882.49551693136</v>
      </c>
      <c r="W66" s="93">
        <v>13182.567385564091</v>
      </c>
      <c r="X66" s="93">
        <v>14125.375446227561</v>
      </c>
      <c r="Y66" s="93">
        <v>12022.644346174151</v>
      </c>
      <c r="Z66" s="127">
        <f t="shared" si="7"/>
        <v>12279.283912085983</v>
      </c>
      <c r="AA66" s="81"/>
    </row>
    <row r="67" spans="1:27" x14ac:dyDescent="0.2">
      <c r="A67" s="81"/>
      <c r="B67" s="107"/>
      <c r="C67" s="111"/>
      <c r="D67" s="109" t="s">
        <v>87</v>
      </c>
      <c r="E67" s="93">
        <v>14125.375446227561</v>
      </c>
      <c r="F67" s="93">
        <v>5248.0746024977352</v>
      </c>
      <c r="G67" s="93">
        <v>21877.61623949555</v>
      </c>
      <c r="H67" s="93">
        <v>12882.49551693136</v>
      </c>
      <c r="I67" s="93">
        <v>9549.9258602143691</v>
      </c>
      <c r="J67" s="93">
        <v>5495.4087385762541</v>
      </c>
      <c r="K67" s="93">
        <v>19952.623149688792</v>
      </c>
      <c r="L67" s="93">
        <v>12022.644346174151</v>
      </c>
      <c r="M67" s="127">
        <f t="shared" si="6"/>
        <v>13503.935481579461</v>
      </c>
      <c r="N67" s="86"/>
      <c r="O67" s="107"/>
      <c r="P67" s="111"/>
      <c r="Q67" s="109" t="s">
        <v>87</v>
      </c>
      <c r="R67" s="93">
        <v>14125.375446227561</v>
      </c>
      <c r="S67" s="93">
        <v>5248.0746024977352</v>
      </c>
      <c r="T67" s="93">
        <v>21877.61623949555</v>
      </c>
      <c r="U67" s="93">
        <v>12882.49551693136</v>
      </c>
      <c r="V67" s="93">
        <v>9549.9258602143691</v>
      </c>
      <c r="W67" s="93">
        <v>5495.4087385762541</v>
      </c>
      <c r="X67" s="93">
        <v>19952.623149688792</v>
      </c>
      <c r="Y67" s="93">
        <v>12022.644346174151</v>
      </c>
      <c r="Z67" s="127">
        <f t="shared" si="7"/>
        <v>13503.935481579461</v>
      </c>
      <c r="AA67" s="81"/>
    </row>
    <row r="68" spans="1:27" ht="10.8" thickBot="1" x14ac:dyDescent="0.25">
      <c r="A68" s="81"/>
      <c r="B68" s="99"/>
      <c r="C68" s="100"/>
      <c r="D68" s="101" t="s">
        <v>87</v>
      </c>
      <c r="E68" s="93">
        <v>18197.008586099837</v>
      </c>
      <c r="F68" s="93">
        <v>16982.436524617482</v>
      </c>
      <c r="G68" s="93">
        <v>12882.49551693136</v>
      </c>
      <c r="H68" s="93">
        <v>7762.4711662869322</v>
      </c>
      <c r="I68" s="93">
        <v>36307.805477010166</v>
      </c>
      <c r="J68" s="93">
        <v>32359.365692962871</v>
      </c>
      <c r="K68" s="93">
        <v>13182.567385564091</v>
      </c>
      <c r="L68" s="93">
        <v>12882.49551693136</v>
      </c>
      <c r="M68" s="127">
        <f t="shared" si="6"/>
        <v>14932.46602077442</v>
      </c>
      <c r="N68" s="86"/>
      <c r="O68" s="99"/>
      <c r="P68" s="100"/>
      <c r="Q68" s="101" t="s">
        <v>87</v>
      </c>
      <c r="R68" s="93">
        <v>18197.008586099837</v>
      </c>
      <c r="S68" s="93">
        <v>16982.436524617482</v>
      </c>
      <c r="T68" s="93">
        <v>12882.49551693136</v>
      </c>
      <c r="U68" s="93">
        <v>7762.4711662869322</v>
      </c>
      <c r="V68" s="93">
        <v>36307.805477010166</v>
      </c>
      <c r="W68" s="93">
        <v>32359.365692962871</v>
      </c>
      <c r="X68" s="93">
        <v>13182.567385564091</v>
      </c>
      <c r="Y68" s="93">
        <v>12882.49551693136</v>
      </c>
      <c r="Z68" s="127">
        <f t="shared" si="7"/>
        <v>14932.46602077442</v>
      </c>
      <c r="AA68" s="81"/>
    </row>
    <row r="69" spans="1:27" x14ac:dyDescent="0.2">
      <c r="A69" s="81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</row>
    <row r="168" spans="1:27" ht="10.8" hidden="1" thickBot="1" x14ac:dyDescent="0.25">
      <c r="A168" s="83"/>
      <c r="B168" s="83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0"/>
      <c r="Z168" s="60"/>
      <c r="AA168" s="83"/>
    </row>
    <row r="169" spans="1:27" ht="12" hidden="1" customHeight="1" thickBot="1" x14ac:dyDescent="0.25">
      <c r="A169" s="83"/>
      <c r="B169" s="151" t="str">
        <f>B2</f>
        <v>(Food) Category 1</v>
      </c>
      <c r="C169" s="150"/>
      <c r="D169" s="152" t="str">
        <f>IF(D2="","",D2)</f>
        <v>Category 1</v>
      </c>
      <c r="E169" s="153"/>
      <c r="F169" s="60"/>
      <c r="G169" s="60"/>
      <c r="H169" s="60"/>
      <c r="I169" s="60"/>
      <c r="J169" s="60"/>
      <c r="K169" s="60"/>
      <c r="L169" s="60"/>
      <c r="M169" s="60"/>
      <c r="N169" s="83"/>
      <c r="O169" s="151" t="str">
        <f>O2</f>
        <v>(Food) Category 2</v>
      </c>
      <c r="P169" s="150"/>
      <c r="Q169" s="152" t="str">
        <f>IF(Q2="","",Q2)</f>
        <v>Category 2</v>
      </c>
      <c r="R169" s="153"/>
      <c r="S169" s="60"/>
      <c r="T169" s="60"/>
      <c r="U169" s="60"/>
      <c r="V169" s="60"/>
      <c r="W169" s="60"/>
      <c r="X169" s="60"/>
      <c r="Y169" s="60"/>
      <c r="Z169" s="60"/>
      <c r="AA169" s="83"/>
    </row>
    <row r="170" spans="1:27" ht="10.8" hidden="1" thickBot="1" x14ac:dyDescent="0.25">
      <c r="A170" s="83"/>
      <c r="B170" s="151" t="str">
        <f>B3</f>
        <v>(Food) Type 1</v>
      </c>
      <c r="C170" s="150"/>
      <c r="D170" s="152" t="str">
        <f>IF(D3="","",D3)</f>
        <v>Type (without Ref.)</v>
      </c>
      <c r="E170" s="153"/>
      <c r="F170" s="60"/>
      <c r="G170" s="60"/>
      <c r="H170" s="60"/>
      <c r="I170" s="60"/>
      <c r="J170" s="60"/>
      <c r="K170" s="60"/>
      <c r="L170" s="60"/>
      <c r="M170" s="60"/>
      <c r="N170" s="83"/>
      <c r="O170" s="151" t="str">
        <f>O3</f>
        <v>(Food) Type 2</v>
      </c>
      <c r="P170" s="150"/>
      <c r="Q170" s="152" t="str">
        <f>IF(Q3="","",Q3)</f>
        <v>Type 2 (with Ref.)</v>
      </c>
      <c r="R170" s="153"/>
      <c r="S170" s="60"/>
      <c r="T170" s="60"/>
      <c r="U170" s="60"/>
      <c r="V170" s="60"/>
      <c r="W170" s="60"/>
      <c r="X170" s="60"/>
      <c r="Y170" s="60"/>
      <c r="Z170" s="60"/>
      <c r="AA170" s="83"/>
    </row>
    <row r="171" spans="1:27" ht="11.25" hidden="1" customHeight="1" x14ac:dyDescent="0.2">
      <c r="A171" s="83"/>
      <c r="B171" s="154"/>
      <c r="C171" s="155"/>
      <c r="D171" s="155"/>
      <c r="E171" s="156" t="s">
        <v>1</v>
      </c>
      <c r="F171" s="157"/>
      <c r="G171" s="157"/>
      <c r="H171" s="157"/>
      <c r="I171" s="149" t="s">
        <v>2</v>
      </c>
      <c r="J171" s="150"/>
      <c r="K171" s="150"/>
      <c r="L171" s="158"/>
      <c r="M171" s="83"/>
      <c r="N171" s="83"/>
      <c r="O171" s="154"/>
      <c r="P171" s="155"/>
      <c r="Q171" s="155"/>
      <c r="R171" s="156" t="s">
        <v>1</v>
      </c>
      <c r="S171" s="157"/>
      <c r="T171" s="157"/>
      <c r="U171" s="157"/>
      <c r="V171" s="149" t="s">
        <v>2</v>
      </c>
      <c r="W171" s="150"/>
      <c r="X171" s="150"/>
      <c r="Y171" s="158"/>
      <c r="Z171" s="83"/>
      <c r="AA171" s="83"/>
    </row>
    <row r="172" spans="1:27" ht="10.8" hidden="1" thickBot="1" x14ac:dyDescent="0.25">
      <c r="A172" s="83"/>
      <c r="B172" s="62" t="s">
        <v>39</v>
      </c>
      <c r="C172" s="63" t="s">
        <v>0</v>
      </c>
      <c r="D172" s="63" t="s">
        <v>7</v>
      </c>
      <c r="E172" s="63" t="s">
        <v>3</v>
      </c>
      <c r="F172" s="63" t="s">
        <v>4</v>
      </c>
      <c r="G172" s="63" t="s">
        <v>5</v>
      </c>
      <c r="H172" s="63" t="s">
        <v>6</v>
      </c>
      <c r="I172" s="63" t="s">
        <v>3</v>
      </c>
      <c r="J172" s="63" t="s">
        <v>4</v>
      </c>
      <c r="K172" s="63" t="s">
        <v>5</v>
      </c>
      <c r="L172" s="121" t="s">
        <v>6</v>
      </c>
      <c r="M172" s="83"/>
      <c r="N172" s="83"/>
      <c r="O172" s="62" t="s">
        <v>39</v>
      </c>
      <c r="P172" s="63" t="s">
        <v>0</v>
      </c>
      <c r="Q172" s="63" t="s">
        <v>7</v>
      </c>
      <c r="R172" s="63" t="s">
        <v>3</v>
      </c>
      <c r="S172" s="63" t="s">
        <v>4</v>
      </c>
      <c r="T172" s="63" t="s">
        <v>5</v>
      </c>
      <c r="U172" s="63" t="s">
        <v>6</v>
      </c>
      <c r="V172" s="63" t="s">
        <v>3</v>
      </c>
      <c r="W172" s="63" t="s">
        <v>4</v>
      </c>
      <c r="X172" s="63" t="s">
        <v>5</v>
      </c>
      <c r="Y172" s="121" t="s">
        <v>6</v>
      </c>
      <c r="Z172" s="83"/>
      <c r="AA172" s="83"/>
    </row>
    <row r="173" spans="1:27" hidden="1" x14ac:dyDescent="0.2">
      <c r="A173" s="83"/>
      <c r="B173" s="65" t="str">
        <f t="shared" ref="B173:D174" si="8">IF(B6="","",B6)</f>
        <v/>
      </c>
      <c r="C173" s="65" t="str">
        <f t="shared" si="8"/>
        <v/>
      </c>
      <c r="D173" s="65" t="str">
        <f t="shared" si="8"/>
        <v>low</v>
      </c>
      <c r="E173" s="66">
        <f t="shared" ref="E173:L184" si="9">IF(E6="","",LOG10(E6))</f>
        <v>2.2855573090077739</v>
      </c>
      <c r="F173" s="66">
        <f t="shared" si="9"/>
        <v>2.2855573090077739</v>
      </c>
      <c r="G173" s="66">
        <f t="shared" si="9"/>
        <v>2.2855573090077739</v>
      </c>
      <c r="H173" s="66">
        <f t="shared" si="9"/>
        <v>2.2855573090077739</v>
      </c>
      <c r="I173" s="66">
        <f t="shared" si="9"/>
        <v>2.6500000000000004</v>
      </c>
      <c r="J173" s="66">
        <f t="shared" si="9"/>
        <v>2.9300000000000006</v>
      </c>
      <c r="K173" s="66">
        <f t="shared" si="9"/>
        <v>2.4100000000000006</v>
      </c>
      <c r="L173" s="122">
        <f t="shared" si="9"/>
        <v>2.3800000000000003</v>
      </c>
      <c r="M173" s="83"/>
      <c r="N173" s="83"/>
      <c r="O173" s="65" t="str">
        <f t="shared" ref="O173:Q174" si="10">IF(O6="","",O6)</f>
        <v/>
      </c>
      <c r="P173" s="65" t="str">
        <f t="shared" si="10"/>
        <v/>
      </c>
      <c r="Q173" s="65" t="str">
        <f t="shared" si="10"/>
        <v>low</v>
      </c>
      <c r="R173" s="66">
        <f t="shared" ref="R173:Y180" si="11">IF(R6="","",LOG10(R6))</f>
        <v>2.08</v>
      </c>
      <c r="S173" s="66">
        <f t="shared" si="11"/>
        <v>2.1100000000000003</v>
      </c>
      <c r="T173" s="66">
        <f t="shared" si="11"/>
        <v>2.5200000000000005</v>
      </c>
      <c r="U173" s="66">
        <f t="shared" si="11"/>
        <v>2.4100000000000006</v>
      </c>
      <c r="V173" s="66">
        <f t="shared" si="11"/>
        <v>2.6500000000000004</v>
      </c>
      <c r="W173" s="66">
        <f t="shared" si="11"/>
        <v>2.9300000000000006</v>
      </c>
      <c r="X173" s="66">
        <f t="shared" si="11"/>
        <v>2.4100000000000006</v>
      </c>
      <c r="Y173" s="122">
        <f t="shared" si="11"/>
        <v>2.3800000000000003</v>
      </c>
      <c r="Z173" s="83"/>
      <c r="AA173" s="83"/>
    </row>
    <row r="174" spans="1:27" hidden="1" x14ac:dyDescent="0.2">
      <c r="A174" s="83"/>
      <c r="B174" s="65" t="str">
        <f t="shared" si="8"/>
        <v/>
      </c>
      <c r="C174" s="65" t="str">
        <f t="shared" si="8"/>
        <v/>
      </c>
      <c r="D174" s="65" t="str">
        <f t="shared" si="8"/>
        <v>low</v>
      </c>
      <c r="E174" s="66">
        <f t="shared" si="9"/>
        <v>2.3898461586134174</v>
      </c>
      <c r="F174" s="66">
        <f t="shared" si="9"/>
        <v>2.3898461586134174</v>
      </c>
      <c r="G174" s="66">
        <f t="shared" si="9"/>
        <v>2.3898461586134174</v>
      </c>
      <c r="H174" s="66">
        <f t="shared" si="9"/>
        <v>2.3898461586134174</v>
      </c>
      <c r="I174" s="66">
        <f t="shared" si="9"/>
        <v>2.7600000000000002</v>
      </c>
      <c r="J174" s="66">
        <f t="shared" si="9"/>
        <v>2.54</v>
      </c>
      <c r="K174" s="66">
        <f t="shared" si="9"/>
        <v>2.3000000000000003</v>
      </c>
      <c r="L174" s="123">
        <f t="shared" si="9"/>
        <v>2.4900000000000007</v>
      </c>
      <c r="M174" s="83"/>
      <c r="N174" s="83"/>
      <c r="O174" s="65" t="str">
        <f t="shared" si="10"/>
        <v/>
      </c>
      <c r="P174" s="65" t="str">
        <f t="shared" si="10"/>
        <v/>
      </c>
      <c r="Q174" s="65" t="str">
        <f t="shared" si="10"/>
        <v>low</v>
      </c>
      <c r="R174" s="66">
        <f t="shared" si="11"/>
        <v>2.15</v>
      </c>
      <c r="S174" s="66">
        <f t="shared" si="11"/>
        <v>2.4500000000000002</v>
      </c>
      <c r="T174" s="66">
        <f t="shared" si="11"/>
        <v>2.4500000000000002</v>
      </c>
      <c r="U174" s="66">
        <f t="shared" si="11"/>
        <v>2.3199999999999998</v>
      </c>
      <c r="V174" s="66">
        <f t="shared" si="11"/>
        <v>2.7600000000000002</v>
      </c>
      <c r="W174" s="66">
        <f t="shared" si="11"/>
        <v>2.54</v>
      </c>
      <c r="X174" s="66">
        <f t="shared" si="11"/>
        <v>2.3000000000000003</v>
      </c>
      <c r="Y174" s="123">
        <f t="shared" si="11"/>
        <v>2.4900000000000007</v>
      </c>
      <c r="Z174" s="83"/>
      <c r="AA174" s="83"/>
    </row>
    <row r="175" spans="1:27" hidden="1" x14ac:dyDescent="0.2">
      <c r="A175" s="83"/>
      <c r="B175" s="65"/>
      <c r="C175" s="65"/>
      <c r="D175" s="65" t="str">
        <f t="shared" ref="D175:D184" si="12">IF(D8="","",D8)</f>
        <v>low</v>
      </c>
      <c r="E175" s="66">
        <f t="shared" si="9"/>
        <v>2.5237841906842484</v>
      </c>
      <c r="F175" s="66">
        <f t="shared" si="9"/>
        <v>2.5237841906842484</v>
      </c>
      <c r="G175" s="66">
        <f t="shared" si="9"/>
        <v>2.5237841906842484</v>
      </c>
      <c r="H175" s="66">
        <f t="shared" si="9"/>
        <v>2.5237841906842484</v>
      </c>
      <c r="I175" s="66">
        <f t="shared" si="9"/>
        <v>2.7300000000000004</v>
      </c>
      <c r="J175" s="66">
        <f t="shared" si="9"/>
        <v>2.8400000000000003</v>
      </c>
      <c r="K175" s="66">
        <f t="shared" si="9"/>
        <v>2.6200000000000006</v>
      </c>
      <c r="L175" s="123">
        <f t="shared" si="9"/>
        <v>2.4</v>
      </c>
      <c r="M175" s="83"/>
      <c r="N175" s="83"/>
      <c r="O175" s="65"/>
      <c r="P175" s="65"/>
      <c r="Q175" s="65" t="s">
        <v>86</v>
      </c>
      <c r="R175" s="66">
        <f t="shared" si="11"/>
        <v>2.69</v>
      </c>
      <c r="S175" s="66">
        <f t="shared" si="11"/>
        <v>2.3600000000000003</v>
      </c>
      <c r="T175" s="66">
        <f t="shared" si="11"/>
        <v>2.6200000000000006</v>
      </c>
      <c r="U175" s="66">
        <f t="shared" si="11"/>
        <v>2.4</v>
      </c>
      <c r="V175" s="66">
        <f t="shared" si="11"/>
        <v>2.7300000000000004</v>
      </c>
      <c r="W175" s="66">
        <f t="shared" si="11"/>
        <v>2.8400000000000003</v>
      </c>
      <c r="X175" s="66">
        <f t="shared" si="11"/>
        <v>2.6200000000000006</v>
      </c>
      <c r="Y175" s="123">
        <f t="shared" si="11"/>
        <v>2.4</v>
      </c>
      <c r="Z175" s="83"/>
      <c r="AA175" s="83"/>
    </row>
    <row r="176" spans="1:27" hidden="1" x14ac:dyDescent="0.2">
      <c r="A176" s="83"/>
      <c r="B176" s="65"/>
      <c r="C176" s="65"/>
      <c r="D176" s="65" t="str">
        <f t="shared" si="12"/>
        <v>low</v>
      </c>
      <c r="E176" s="66">
        <f t="shared" si="9"/>
        <v>2.5818394695621669</v>
      </c>
      <c r="F176" s="66">
        <f t="shared" si="9"/>
        <v>2.5818394695621669</v>
      </c>
      <c r="G176" s="66">
        <f t="shared" si="9"/>
        <v>2.5818394695621669</v>
      </c>
      <c r="H176" s="66">
        <f t="shared" si="9"/>
        <v>2.5818394695621669</v>
      </c>
      <c r="I176" s="66">
        <f t="shared" si="9"/>
        <v>2.8200000000000003</v>
      </c>
      <c r="J176" s="66">
        <f t="shared" si="9"/>
        <v>2.7400000000000007</v>
      </c>
      <c r="K176" s="66">
        <f t="shared" si="9"/>
        <v>2.5099999999999998</v>
      </c>
      <c r="L176" s="123">
        <f t="shared" si="9"/>
        <v>2.72</v>
      </c>
      <c r="M176" s="83"/>
      <c r="N176" s="83"/>
      <c r="O176" s="65"/>
      <c r="P176" s="65"/>
      <c r="Q176" s="65" t="s">
        <v>86</v>
      </c>
      <c r="R176" s="66">
        <f t="shared" si="11"/>
        <v>2.5299999999999998</v>
      </c>
      <c r="S176" s="66">
        <f t="shared" si="11"/>
        <v>2.6200000000000006</v>
      </c>
      <c r="T176" s="66">
        <f t="shared" si="11"/>
        <v>2.54</v>
      </c>
      <c r="U176" s="66">
        <f t="shared" si="11"/>
        <v>2.78</v>
      </c>
      <c r="V176" s="66">
        <f t="shared" si="11"/>
        <v>2.8200000000000003</v>
      </c>
      <c r="W176" s="66">
        <f t="shared" si="11"/>
        <v>2.7400000000000007</v>
      </c>
      <c r="X176" s="66">
        <f t="shared" si="11"/>
        <v>2.5099999999999998</v>
      </c>
      <c r="Y176" s="123">
        <f t="shared" si="11"/>
        <v>2.72</v>
      </c>
      <c r="Z176" s="83"/>
      <c r="AA176" s="83"/>
    </row>
    <row r="177" spans="1:27" ht="11.25" hidden="1" customHeight="1" x14ac:dyDescent="0.2">
      <c r="A177" s="83"/>
      <c r="B177" s="65" t="str">
        <f>IF(B10="","",B10)</f>
        <v/>
      </c>
      <c r="C177" s="65" t="str">
        <f>IF(C10="","",C10)</f>
        <v/>
      </c>
      <c r="D177" s="65" t="str">
        <f t="shared" si="12"/>
        <v>medium</v>
      </c>
      <c r="E177" s="66">
        <f t="shared" si="9"/>
        <v>2.8850287816778479</v>
      </c>
      <c r="F177" s="66">
        <f t="shared" si="9"/>
        <v>2.8850287816778479</v>
      </c>
      <c r="G177" s="66">
        <f t="shared" si="9"/>
        <v>2.8850287816778479</v>
      </c>
      <c r="H177" s="66">
        <f t="shared" si="9"/>
        <v>2.8850287816778479</v>
      </c>
      <c r="I177" s="66">
        <f t="shared" si="9"/>
        <v>2.8100000000000005</v>
      </c>
      <c r="J177" s="66">
        <f t="shared" si="9"/>
        <v>2.6600000000000006</v>
      </c>
      <c r="K177" s="66">
        <f t="shared" si="9"/>
        <v>3.0400000000000005</v>
      </c>
      <c r="L177" s="123">
        <f t="shared" si="9"/>
        <v>3.0800000000000005</v>
      </c>
      <c r="M177" s="83"/>
      <c r="N177" s="83"/>
      <c r="O177" s="65" t="str">
        <f t="shared" ref="O177:Q178" si="13">IF(O10="","",O10)</f>
        <v/>
      </c>
      <c r="P177" s="65" t="str">
        <f t="shared" si="13"/>
        <v/>
      </c>
      <c r="Q177" s="65" t="str">
        <f t="shared" si="13"/>
        <v>medium</v>
      </c>
      <c r="R177" s="66">
        <f t="shared" si="11"/>
        <v>2.89</v>
      </c>
      <c r="S177" s="66">
        <f t="shared" si="11"/>
        <v>2.88</v>
      </c>
      <c r="T177" s="66">
        <f t="shared" si="11"/>
        <v>2.94</v>
      </c>
      <c r="U177" s="66">
        <f t="shared" si="11"/>
        <v>2.8600000000000003</v>
      </c>
      <c r="V177" s="66">
        <f t="shared" si="11"/>
        <v>2.8100000000000005</v>
      </c>
      <c r="W177" s="66">
        <f t="shared" si="11"/>
        <v>2.6600000000000006</v>
      </c>
      <c r="X177" s="66">
        <f t="shared" si="11"/>
        <v>3.0400000000000005</v>
      </c>
      <c r="Y177" s="123">
        <f t="shared" si="11"/>
        <v>3.0800000000000005</v>
      </c>
      <c r="Z177" s="83"/>
      <c r="AA177" s="83"/>
    </row>
    <row r="178" spans="1:27" ht="11.25" hidden="1" customHeight="1" x14ac:dyDescent="0.2">
      <c r="A178" s="83"/>
      <c r="B178" s="65" t="str">
        <f>IF(B11="","",B11)</f>
        <v/>
      </c>
      <c r="C178" s="65" t="str">
        <f>IF(C11="","",C11)</f>
        <v/>
      </c>
      <c r="D178" s="65" t="str">
        <f t="shared" si="12"/>
        <v>medium</v>
      </c>
      <c r="E178" s="66">
        <f t="shared" si="9"/>
        <v>2.9300000000000006</v>
      </c>
      <c r="F178" s="66">
        <f t="shared" si="9"/>
        <v>2.9300000000000006</v>
      </c>
      <c r="G178" s="66">
        <f t="shared" si="9"/>
        <v>2.9300000000000006</v>
      </c>
      <c r="H178" s="66">
        <f t="shared" si="9"/>
        <v>2.9300000000000006</v>
      </c>
      <c r="I178" s="66">
        <f t="shared" si="9"/>
        <v>2.91</v>
      </c>
      <c r="J178" s="66">
        <f t="shared" si="9"/>
        <v>3.1100000000000003</v>
      </c>
      <c r="K178" s="66">
        <f t="shared" si="9"/>
        <v>2.96</v>
      </c>
      <c r="L178" s="123">
        <f t="shared" si="9"/>
        <v>2.9700000000000006</v>
      </c>
      <c r="M178" s="83"/>
      <c r="N178" s="83"/>
      <c r="O178" s="65" t="str">
        <f t="shared" si="13"/>
        <v/>
      </c>
      <c r="P178" s="65" t="str">
        <f t="shared" si="13"/>
        <v/>
      </c>
      <c r="Q178" s="65" t="str">
        <f t="shared" si="13"/>
        <v>medium</v>
      </c>
      <c r="R178" s="66">
        <f t="shared" si="11"/>
        <v>2.83</v>
      </c>
      <c r="S178" s="66">
        <f t="shared" si="11"/>
        <v>2.9300000000000006</v>
      </c>
      <c r="T178" s="66">
        <f t="shared" si="11"/>
        <v>2.9300000000000006</v>
      </c>
      <c r="U178" s="66">
        <f t="shared" si="11"/>
        <v>2.9800000000000004</v>
      </c>
      <c r="V178" s="66">
        <f t="shared" si="11"/>
        <v>2.91</v>
      </c>
      <c r="W178" s="66">
        <f t="shared" si="11"/>
        <v>3.1100000000000003</v>
      </c>
      <c r="X178" s="66">
        <f t="shared" si="11"/>
        <v>2.96</v>
      </c>
      <c r="Y178" s="123">
        <f t="shared" si="11"/>
        <v>2.9700000000000006</v>
      </c>
      <c r="Z178" s="83"/>
      <c r="AA178" s="83"/>
    </row>
    <row r="179" spans="1:27" ht="11.25" hidden="1" customHeight="1" x14ac:dyDescent="0.2">
      <c r="A179" s="83"/>
      <c r="B179" s="65"/>
      <c r="C179" s="65"/>
      <c r="D179" s="65" t="str">
        <f t="shared" si="12"/>
        <v>medium</v>
      </c>
      <c r="E179" s="66">
        <f t="shared" si="9"/>
        <v>3.0727459246922688</v>
      </c>
      <c r="F179" s="66">
        <f t="shared" si="9"/>
        <v>3.0727459246922688</v>
      </c>
      <c r="G179" s="66">
        <f t="shared" si="9"/>
        <v>3.0727459246922688</v>
      </c>
      <c r="H179" s="66">
        <f t="shared" si="9"/>
        <v>3.0727459246922688</v>
      </c>
      <c r="I179" s="66">
        <f t="shared" si="9"/>
        <v>3.0800000000000005</v>
      </c>
      <c r="J179" s="66">
        <f t="shared" si="9"/>
        <v>3.15</v>
      </c>
      <c r="K179" s="66">
        <f t="shared" si="9"/>
        <v>2.99</v>
      </c>
      <c r="L179" s="123">
        <f t="shared" si="9"/>
        <v>2.9000000000000004</v>
      </c>
      <c r="M179" s="83"/>
      <c r="N179" s="83"/>
      <c r="O179" s="65"/>
      <c r="P179" s="65"/>
      <c r="Q179" s="65" t="s">
        <v>88</v>
      </c>
      <c r="R179" s="66">
        <f t="shared" si="11"/>
        <v>3.3600000000000003</v>
      </c>
      <c r="S179" s="66">
        <f t="shared" si="11"/>
        <v>3.18</v>
      </c>
      <c r="T179" s="66">
        <f t="shared" si="11"/>
        <v>2.91</v>
      </c>
      <c r="U179" s="66">
        <f t="shared" si="11"/>
        <v>2.9300000000000006</v>
      </c>
      <c r="V179" s="66">
        <f t="shared" si="11"/>
        <v>3.0800000000000005</v>
      </c>
      <c r="W179" s="66">
        <f t="shared" si="11"/>
        <v>3.15</v>
      </c>
      <c r="X179" s="66">
        <f t="shared" si="11"/>
        <v>2.99</v>
      </c>
      <c r="Y179" s="123">
        <f t="shared" si="11"/>
        <v>2.9000000000000004</v>
      </c>
      <c r="Z179" s="83"/>
      <c r="AA179" s="83"/>
    </row>
    <row r="180" spans="1:27" ht="11.25" hidden="1" customHeight="1" x14ac:dyDescent="0.2">
      <c r="A180" s="83"/>
      <c r="B180" s="65"/>
      <c r="C180" s="65"/>
      <c r="D180" s="65" t="str">
        <f t="shared" si="12"/>
        <v>medium</v>
      </c>
      <c r="E180" s="66">
        <f t="shared" si="9"/>
        <v>3.138769141925966</v>
      </c>
      <c r="F180" s="66">
        <f t="shared" si="9"/>
        <v>3.138769141925966</v>
      </c>
      <c r="G180" s="66">
        <f t="shared" si="9"/>
        <v>3.138769141925966</v>
      </c>
      <c r="H180" s="66">
        <f t="shared" si="9"/>
        <v>3.138769141925966</v>
      </c>
      <c r="I180" s="66">
        <f t="shared" si="9"/>
        <v>3.2000000000000006</v>
      </c>
      <c r="J180" s="66">
        <f t="shared" si="9"/>
        <v>3.2000000000000006</v>
      </c>
      <c r="K180" s="66">
        <f t="shared" si="9"/>
        <v>2.94</v>
      </c>
      <c r="L180" s="123">
        <f t="shared" si="9"/>
        <v>2.91</v>
      </c>
      <c r="M180" s="83"/>
      <c r="N180" s="83"/>
      <c r="O180" s="65"/>
      <c r="P180" s="65"/>
      <c r="Q180" s="65" t="s">
        <v>88</v>
      </c>
      <c r="R180" s="66">
        <f t="shared" si="11"/>
        <v>3.2800000000000002</v>
      </c>
      <c r="S180" s="66">
        <f t="shared" si="11"/>
        <v>3.26</v>
      </c>
      <c r="T180" s="66">
        <f t="shared" si="11"/>
        <v>2.9700000000000006</v>
      </c>
      <c r="U180" s="66">
        <f t="shared" si="11"/>
        <v>2.91</v>
      </c>
      <c r="V180" s="66">
        <f t="shared" si="11"/>
        <v>3.2000000000000006</v>
      </c>
      <c r="W180" s="66">
        <f t="shared" si="11"/>
        <v>3.2000000000000006</v>
      </c>
      <c r="X180" s="66">
        <f t="shared" si="11"/>
        <v>2.94</v>
      </c>
      <c r="Y180" s="123">
        <f t="shared" si="11"/>
        <v>2.91</v>
      </c>
      <c r="Z180" s="83"/>
      <c r="AA180" s="83"/>
    </row>
    <row r="181" spans="1:27" hidden="1" x14ac:dyDescent="0.2">
      <c r="A181" s="83"/>
      <c r="B181" s="65" t="str">
        <f>IF(B14="","",B14)</f>
        <v/>
      </c>
      <c r="C181" s="65" t="str">
        <f>IF(C14="","",C14)</f>
        <v/>
      </c>
      <c r="D181" s="65" t="str">
        <f t="shared" si="12"/>
        <v>high</v>
      </c>
      <c r="E181" s="66">
        <f t="shared" si="9"/>
        <v>4.0418394695621673</v>
      </c>
      <c r="F181" s="66">
        <f t="shared" si="9"/>
        <v>4.0418394695621673</v>
      </c>
      <c r="G181" s="66">
        <f t="shared" si="9"/>
        <v>4.0418394695621673</v>
      </c>
      <c r="H181" s="66">
        <f t="shared" si="9"/>
        <v>4.0418394695621673</v>
      </c>
      <c r="I181" s="66">
        <f t="shared" si="9"/>
        <v>4.620000000000001</v>
      </c>
      <c r="J181" s="66">
        <f t="shared" si="9"/>
        <v>4.3600000000000003</v>
      </c>
      <c r="K181" s="66">
        <f t="shared" si="9"/>
        <v>4.26</v>
      </c>
      <c r="L181" s="123">
        <f t="shared" si="9"/>
        <v>4.080000000000001</v>
      </c>
      <c r="M181" s="83"/>
      <c r="N181" s="83"/>
      <c r="O181" s="65" t="str">
        <f>IF(O14="","",O14)</f>
        <v/>
      </c>
      <c r="P181" s="65" t="str">
        <f>IF(P14="","",P14)</f>
        <v/>
      </c>
      <c r="Q181" s="65" t="str">
        <f>IF(Q14="","",Q14)</f>
        <v>high</v>
      </c>
      <c r="R181" s="66">
        <f t="shared" ref="R181:Y181" si="14">IF(R14="","",LOG10(R14))</f>
        <v>4.080000000000001</v>
      </c>
      <c r="S181" s="66">
        <f t="shared" si="14"/>
        <v>3.8000000000000003</v>
      </c>
      <c r="T181" s="66">
        <f t="shared" si="14"/>
        <v>4.1800000000000006</v>
      </c>
      <c r="U181" s="66">
        <f t="shared" si="14"/>
        <v>4</v>
      </c>
      <c r="V181" s="66">
        <f t="shared" si="14"/>
        <v>4.620000000000001</v>
      </c>
      <c r="W181" s="66">
        <f t="shared" si="14"/>
        <v>4.3600000000000003</v>
      </c>
      <c r="X181" s="66">
        <f t="shared" si="14"/>
        <v>4.26</v>
      </c>
      <c r="Y181" s="123">
        <f t="shared" si="14"/>
        <v>4.080000000000001</v>
      </c>
      <c r="Z181" s="83"/>
      <c r="AA181" s="83"/>
    </row>
    <row r="182" spans="1:27" hidden="1" x14ac:dyDescent="0.2">
      <c r="A182" s="83"/>
      <c r="B182" s="65"/>
      <c r="C182" s="65"/>
      <c r="D182" s="65" t="str">
        <f t="shared" si="12"/>
        <v>high</v>
      </c>
      <c r="E182" s="66">
        <f t="shared" si="9"/>
        <v>4.0891730409014446</v>
      </c>
      <c r="F182" s="66">
        <f t="shared" si="9"/>
        <v>4.0891730409014446</v>
      </c>
      <c r="G182" s="66">
        <f t="shared" si="9"/>
        <v>4.0891730409014446</v>
      </c>
      <c r="H182" s="66">
        <f t="shared" si="9"/>
        <v>4.0891730409014446</v>
      </c>
      <c r="I182" s="66">
        <f t="shared" si="9"/>
        <v>4.1100000000000003</v>
      </c>
      <c r="J182" s="66">
        <f t="shared" si="9"/>
        <v>4.120000000000001</v>
      </c>
      <c r="K182" s="66">
        <f t="shared" si="9"/>
        <v>4.1500000000000004</v>
      </c>
      <c r="L182" s="123">
        <f t="shared" si="9"/>
        <v>4.080000000000001</v>
      </c>
      <c r="M182" s="83"/>
      <c r="N182" s="83"/>
      <c r="O182" s="65"/>
      <c r="P182" s="65"/>
      <c r="Q182" s="65" t="str">
        <f>IF(Q17="","",Q17)</f>
        <v>high</v>
      </c>
      <c r="R182" s="66">
        <f t="shared" ref="R182:Y184" si="15">IF(R15="","",LOG10(R15))</f>
        <v>3.9400000000000008</v>
      </c>
      <c r="S182" s="66">
        <f t="shared" si="15"/>
        <v>3.7900000000000005</v>
      </c>
      <c r="T182" s="66">
        <f t="shared" si="15"/>
        <v>4.3400000000000007</v>
      </c>
      <c r="U182" s="66">
        <f t="shared" si="15"/>
        <v>4.2</v>
      </c>
      <c r="V182" s="66">
        <f t="shared" si="15"/>
        <v>4.1100000000000003</v>
      </c>
      <c r="W182" s="66">
        <f t="shared" si="15"/>
        <v>4.120000000000001</v>
      </c>
      <c r="X182" s="66">
        <f t="shared" si="15"/>
        <v>4.1500000000000004</v>
      </c>
      <c r="Y182" s="123">
        <f t="shared" si="15"/>
        <v>4.080000000000001</v>
      </c>
      <c r="Z182" s="83"/>
      <c r="AA182" s="83"/>
    </row>
    <row r="183" spans="1:27" hidden="1" x14ac:dyDescent="0.2">
      <c r="A183" s="83"/>
      <c r="B183" s="65"/>
      <c r="C183" s="65"/>
      <c r="D183" s="65" t="str">
        <f t="shared" si="12"/>
        <v>high</v>
      </c>
      <c r="E183" s="66">
        <f t="shared" si="9"/>
        <v>4.1304603543363072</v>
      </c>
      <c r="F183" s="66">
        <f t="shared" si="9"/>
        <v>4.1304603543363072</v>
      </c>
      <c r="G183" s="66">
        <f t="shared" si="9"/>
        <v>4.1304603543363072</v>
      </c>
      <c r="H183" s="66">
        <f t="shared" si="9"/>
        <v>4.1304603543363072</v>
      </c>
      <c r="I183" s="66">
        <f t="shared" si="9"/>
        <v>3.9800000000000004</v>
      </c>
      <c r="J183" s="66">
        <f t="shared" si="9"/>
        <v>3.7400000000000007</v>
      </c>
      <c r="K183" s="66">
        <f t="shared" si="9"/>
        <v>4.3</v>
      </c>
      <c r="L183" s="123">
        <f t="shared" si="9"/>
        <v>4.080000000000001</v>
      </c>
      <c r="M183" s="83"/>
      <c r="N183" s="83"/>
      <c r="O183" s="65"/>
      <c r="P183" s="65"/>
      <c r="Q183" s="65" t="s">
        <v>87</v>
      </c>
      <c r="R183" s="66">
        <f t="shared" si="15"/>
        <v>4.1500000000000004</v>
      </c>
      <c r="S183" s="66">
        <f t="shared" si="15"/>
        <v>3.7200000000000006</v>
      </c>
      <c r="T183" s="66">
        <f t="shared" si="15"/>
        <v>4.3400000000000007</v>
      </c>
      <c r="U183" s="66">
        <f t="shared" si="15"/>
        <v>4.1100000000000003</v>
      </c>
      <c r="V183" s="66">
        <f t="shared" si="15"/>
        <v>3.9800000000000004</v>
      </c>
      <c r="W183" s="66">
        <f t="shared" si="15"/>
        <v>3.7400000000000007</v>
      </c>
      <c r="X183" s="66">
        <f t="shared" si="15"/>
        <v>4.3</v>
      </c>
      <c r="Y183" s="123">
        <f t="shared" si="15"/>
        <v>4.080000000000001</v>
      </c>
      <c r="Z183" s="83"/>
      <c r="AA183" s="83"/>
    </row>
    <row r="184" spans="1:27" ht="10.8" hidden="1" thickBot="1" x14ac:dyDescent="0.25">
      <c r="A184" s="83"/>
      <c r="B184" s="124" t="str">
        <f>IF(B17="","",B17)</f>
        <v/>
      </c>
      <c r="C184" s="124" t="str">
        <f>IF(C17="","",C17)</f>
        <v/>
      </c>
      <c r="D184" s="124" t="str">
        <f t="shared" si="12"/>
        <v>high</v>
      </c>
      <c r="E184" s="125">
        <f t="shared" si="9"/>
        <v>4.174131535171532</v>
      </c>
      <c r="F184" s="125">
        <f t="shared" si="9"/>
        <v>4.174131535171532</v>
      </c>
      <c r="G184" s="125">
        <f t="shared" si="9"/>
        <v>4.174131535171532</v>
      </c>
      <c r="H184" s="125">
        <f t="shared" si="9"/>
        <v>4.174131535171532</v>
      </c>
      <c r="I184" s="125">
        <f t="shared" si="9"/>
        <v>4.5600000000000005</v>
      </c>
      <c r="J184" s="125">
        <f t="shared" si="9"/>
        <v>4.5100000000000007</v>
      </c>
      <c r="K184" s="125">
        <f t="shared" si="9"/>
        <v>4.120000000000001</v>
      </c>
      <c r="L184" s="126">
        <f t="shared" si="9"/>
        <v>4.1100000000000003</v>
      </c>
      <c r="M184" s="83"/>
      <c r="N184" s="83"/>
      <c r="O184" s="124" t="str">
        <f>IF(O17="","",O17)</f>
        <v/>
      </c>
      <c r="P184" s="124" t="str">
        <f>IF(P17="","",P17)</f>
        <v/>
      </c>
      <c r="Q184" s="124" t="s">
        <v>87</v>
      </c>
      <c r="R184" s="125">
        <f t="shared" si="15"/>
        <v>4.26</v>
      </c>
      <c r="S184" s="125">
        <f t="shared" si="15"/>
        <v>4.2300000000000013</v>
      </c>
      <c r="T184" s="125">
        <f t="shared" si="15"/>
        <v>4.1100000000000003</v>
      </c>
      <c r="U184" s="125">
        <f t="shared" si="15"/>
        <v>3.890000000000001</v>
      </c>
      <c r="V184" s="125">
        <f t="shared" si="15"/>
        <v>4.5600000000000005</v>
      </c>
      <c r="W184" s="125">
        <f t="shared" si="15"/>
        <v>4.5100000000000007</v>
      </c>
      <c r="X184" s="125">
        <f t="shared" si="15"/>
        <v>4.120000000000001</v>
      </c>
      <c r="Y184" s="126">
        <f t="shared" si="15"/>
        <v>4.1100000000000003</v>
      </c>
      <c r="Z184" s="83"/>
      <c r="AA184" s="83"/>
    </row>
    <row r="185" spans="1:27" hidden="1" x14ac:dyDescent="0.2">
      <c r="A185" s="83"/>
      <c r="B185" s="61"/>
      <c r="C185" s="61"/>
      <c r="D185" s="61"/>
      <c r="E185" s="84"/>
      <c r="F185" s="84"/>
      <c r="G185" s="84"/>
      <c r="H185" s="84"/>
      <c r="I185" s="84"/>
      <c r="J185" s="84"/>
      <c r="K185" s="84"/>
      <c r="L185" s="84"/>
      <c r="M185" s="84"/>
      <c r="N185" s="83"/>
      <c r="O185" s="61"/>
      <c r="P185" s="61"/>
      <c r="Q185" s="61"/>
      <c r="R185" s="84"/>
      <c r="S185" s="84"/>
      <c r="T185" s="84"/>
      <c r="U185" s="84"/>
      <c r="V185" s="84"/>
      <c r="W185" s="84"/>
      <c r="X185" s="84"/>
      <c r="Y185" s="84"/>
      <c r="Z185" s="84"/>
      <c r="AA185" s="83"/>
    </row>
    <row r="186" spans="1:27" hidden="1" x14ac:dyDescent="0.2">
      <c r="A186" s="83"/>
      <c r="B186" s="61"/>
      <c r="C186" s="61"/>
      <c r="D186" s="61"/>
      <c r="E186" s="84"/>
      <c r="F186" s="84"/>
      <c r="G186" s="84"/>
      <c r="H186" s="84"/>
      <c r="I186" s="84"/>
      <c r="J186" s="84"/>
      <c r="K186" s="84"/>
      <c r="L186" s="84"/>
      <c r="M186" s="84"/>
      <c r="N186" s="83"/>
      <c r="O186" s="61"/>
      <c r="P186" s="61"/>
      <c r="Q186" s="61"/>
      <c r="R186" s="84"/>
      <c r="S186" s="84"/>
      <c r="T186" s="84"/>
      <c r="U186" s="84"/>
      <c r="V186" s="84"/>
      <c r="W186" s="84"/>
      <c r="X186" s="84"/>
      <c r="Y186" s="84"/>
      <c r="Z186" s="84"/>
      <c r="AA186" s="83"/>
    </row>
    <row r="187" spans="1:27" ht="10.8" hidden="1" thickBot="1" x14ac:dyDescent="0.25">
      <c r="A187" s="83"/>
      <c r="B187" s="61"/>
      <c r="C187" s="61"/>
      <c r="D187" s="61"/>
      <c r="E187" s="84"/>
      <c r="F187" s="84"/>
      <c r="G187" s="84"/>
      <c r="H187" s="84"/>
      <c r="I187" s="84"/>
      <c r="J187" s="84"/>
      <c r="K187" s="84"/>
      <c r="L187" s="84"/>
      <c r="M187" s="84"/>
      <c r="N187" s="83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0"/>
      <c r="Z187" s="60"/>
      <c r="AA187" s="83"/>
    </row>
    <row r="188" spans="1:27" ht="12" hidden="1" customHeight="1" thickBot="1" x14ac:dyDescent="0.25">
      <c r="A188" s="83"/>
      <c r="B188" s="151" t="str">
        <f>B19</f>
        <v>(Food) Category 3</v>
      </c>
      <c r="C188" s="150"/>
      <c r="D188" s="152" t="str">
        <f>IF(D19="","",D19)</f>
        <v>Category 3</v>
      </c>
      <c r="E188" s="153"/>
      <c r="F188" s="60"/>
      <c r="G188" s="60"/>
      <c r="H188" s="60"/>
      <c r="I188" s="60"/>
      <c r="J188" s="60"/>
      <c r="K188" s="60"/>
      <c r="L188" s="60"/>
      <c r="M188" s="60"/>
      <c r="N188" s="83"/>
      <c r="O188" s="151" t="str">
        <f>O19</f>
        <v>(Food) Category 4</v>
      </c>
      <c r="P188" s="150"/>
      <c r="Q188" s="152" t="str">
        <f>IF(Q19="","",Q19)</f>
        <v>Category 4</v>
      </c>
      <c r="R188" s="153"/>
      <c r="S188" s="60"/>
      <c r="T188" s="60"/>
      <c r="U188" s="60"/>
      <c r="V188" s="60"/>
      <c r="W188" s="60"/>
      <c r="X188" s="60"/>
      <c r="Y188" s="60"/>
      <c r="Z188" s="60"/>
      <c r="AA188" s="83"/>
    </row>
    <row r="189" spans="1:27" ht="10.8" hidden="1" thickBot="1" x14ac:dyDescent="0.25">
      <c r="A189" s="83"/>
      <c r="B189" s="151" t="str">
        <f>B20</f>
        <v>(Food) Type 3</v>
      </c>
      <c r="C189" s="150"/>
      <c r="D189" s="152" t="str">
        <f>IF(D20="","",D20)</f>
        <v>Type 3</v>
      </c>
      <c r="E189" s="153"/>
      <c r="F189" s="60"/>
      <c r="G189" s="60"/>
      <c r="H189" s="60"/>
      <c r="I189" s="60"/>
      <c r="J189" s="60"/>
      <c r="K189" s="60"/>
      <c r="L189" s="60"/>
      <c r="M189" s="60"/>
      <c r="N189" s="83"/>
      <c r="O189" s="151" t="str">
        <f>O20</f>
        <v>(Food) Type 4</v>
      </c>
      <c r="P189" s="150"/>
      <c r="Q189" s="152" t="str">
        <f>IF(Q20="","",Q20)</f>
        <v>Type 4</v>
      </c>
      <c r="R189" s="153"/>
      <c r="S189" s="60"/>
      <c r="T189" s="60"/>
      <c r="U189" s="60"/>
      <c r="V189" s="60"/>
      <c r="W189" s="60"/>
      <c r="X189" s="60"/>
      <c r="Y189" s="60"/>
      <c r="Z189" s="60"/>
      <c r="AA189" s="83"/>
    </row>
    <row r="190" spans="1:27" ht="11.25" hidden="1" customHeight="1" x14ac:dyDescent="0.2">
      <c r="A190" s="83"/>
      <c r="B190" s="154"/>
      <c r="C190" s="155"/>
      <c r="D190" s="155"/>
      <c r="E190" s="156" t="s">
        <v>1</v>
      </c>
      <c r="F190" s="157"/>
      <c r="G190" s="157"/>
      <c r="H190" s="157"/>
      <c r="I190" s="149" t="s">
        <v>2</v>
      </c>
      <c r="J190" s="150"/>
      <c r="K190" s="150"/>
      <c r="L190" s="158"/>
      <c r="M190" s="83"/>
      <c r="N190" s="83"/>
      <c r="O190" s="154"/>
      <c r="P190" s="155"/>
      <c r="Q190" s="155"/>
      <c r="R190" s="156" t="s">
        <v>1</v>
      </c>
      <c r="S190" s="157"/>
      <c r="T190" s="157"/>
      <c r="U190" s="157"/>
      <c r="V190" s="149" t="s">
        <v>2</v>
      </c>
      <c r="W190" s="150"/>
      <c r="X190" s="150"/>
      <c r="Y190" s="158"/>
      <c r="Z190" s="83"/>
      <c r="AA190" s="83"/>
    </row>
    <row r="191" spans="1:27" ht="10.8" hidden="1" thickBot="1" x14ac:dyDescent="0.25">
      <c r="A191" s="83"/>
      <c r="B191" s="62" t="s">
        <v>39</v>
      </c>
      <c r="C191" s="63" t="s">
        <v>0</v>
      </c>
      <c r="D191" s="63" t="s">
        <v>7</v>
      </c>
      <c r="E191" s="63" t="s">
        <v>3</v>
      </c>
      <c r="F191" s="63" t="s">
        <v>4</v>
      </c>
      <c r="G191" s="63" t="s">
        <v>5</v>
      </c>
      <c r="H191" s="63" t="s">
        <v>6</v>
      </c>
      <c r="I191" s="63" t="s">
        <v>3</v>
      </c>
      <c r="J191" s="63" t="s">
        <v>4</v>
      </c>
      <c r="K191" s="63" t="s">
        <v>5</v>
      </c>
      <c r="L191" s="121" t="s">
        <v>6</v>
      </c>
      <c r="M191" s="83"/>
      <c r="N191" s="83"/>
      <c r="O191" s="62" t="s">
        <v>39</v>
      </c>
      <c r="P191" s="63" t="s">
        <v>0</v>
      </c>
      <c r="Q191" s="63" t="s">
        <v>7</v>
      </c>
      <c r="R191" s="63" t="s">
        <v>3</v>
      </c>
      <c r="S191" s="63" t="s">
        <v>4</v>
      </c>
      <c r="T191" s="63" t="s">
        <v>5</v>
      </c>
      <c r="U191" s="63" t="s">
        <v>6</v>
      </c>
      <c r="V191" s="63" t="s">
        <v>3</v>
      </c>
      <c r="W191" s="63" t="s">
        <v>4</v>
      </c>
      <c r="X191" s="63" t="s">
        <v>5</v>
      </c>
      <c r="Y191" s="121" t="s">
        <v>6</v>
      </c>
      <c r="Z191" s="83"/>
      <c r="AA191" s="83"/>
    </row>
    <row r="192" spans="1:27" hidden="1" x14ac:dyDescent="0.2">
      <c r="A192" s="83"/>
      <c r="B192" s="65" t="str">
        <f t="shared" ref="B192:B203" si="16">IF(B23="","",B23)</f>
        <v/>
      </c>
      <c r="C192" s="65" t="str">
        <f>IF(C23="","",C23)</f>
        <v/>
      </c>
      <c r="D192" s="65" t="str">
        <f>IF(D23="","",D23)</f>
        <v>low</v>
      </c>
      <c r="E192" s="66">
        <f t="shared" ref="E192:E203" si="17">IF(E23="","",LOG10(E23))</f>
        <v>2.08</v>
      </c>
      <c r="F192" s="66">
        <f t="shared" ref="F192:L192" si="18">IF(F23="","",LOG10(F23))</f>
        <v>2.1100000000000003</v>
      </c>
      <c r="G192" s="66">
        <f t="shared" si="18"/>
        <v>2.5200000000000005</v>
      </c>
      <c r="H192" s="66">
        <f t="shared" si="18"/>
        <v>2.4100000000000006</v>
      </c>
      <c r="I192" s="66">
        <f t="shared" si="18"/>
        <v>2.6500000000000004</v>
      </c>
      <c r="J192" s="66">
        <f t="shared" si="18"/>
        <v>2.9300000000000006</v>
      </c>
      <c r="K192" s="66">
        <f t="shared" si="18"/>
        <v>2.4100000000000006</v>
      </c>
      <c r="L192" s="122">
        <f t="shared" si="18"/>
        <v>2.3800000000000003</v>
      </c>
      <c r="M192" s="83"/>
      <c r="N192" s="83"/>
      <c r="O192" s="65" t="str">
        <f t="shared" ref="O192:Q203" si="19">IF(O23="","",O23)</f>
        <v/>
      </c>
      <c r="P192" s="65" t="str">
        <f t="shared" si="19"/>
        <v/>
      </c>
      <c r="Q192" s="65" t="str">
        <f t="shared" si="19"/>
        <v>low</v>
      </c>
      <c r="R192" s="66">
        <f t="shared" ref="R192:Y192" si="20">IF(R23="","",LOG10(R23))</f>
        <v>2.08</v>
      </c>
      <c r="S192" s="66">
        <f t="shared" si="20"/>
        <v>2.1100000000000003</v>
      </c>
      <c r="T192" s="66">
        <f t="shared" si="20"/>
        <v>2.5200000000000005</v>
      </c>
      <c r="U192" s="66">
        <f t="shared" si="20"/>
        <v>2.4100000000000006</v>
      </c>
      <c r="V192" s="66">
        <f t="shared" si="20"/>
        <v>2.6500000000000004</v>
      </c>
      <c r="W192" s="66">
        <f t="shared" si="20"/>
        <v>2.9300000000000006</v>
      </c>
      <c r="X192" s="66">
        <f t="shared" si="20"/>
        <v>2.4100000000000006</v>
      </c>
      <c r="Y192" s="122">
        <f t="shared" si="20"/>
        <v>2.3800000000000003</v>
      </c>
      <c r="Z192" s="83"/>
      <c r="AA192" s="83"/>
    </row>
    <row r="193" spans="1:27" hidden="1" x14ac:dyDescent="0.2">
      <c r="A193" s="83"/>
      <c r="B193" s="65" t="str">
        <f t="shared" si="16"/>
        <v/>
      </c>
      <c r="C193" s="65" t="str">
        <f t="shared" ref="C193:D203" si="21">IF(C24="","",C24)</f>
        <v/>
      </c>
      <c r="D193" s="65" t="str">
        <f t="shared" si="21"/>
        <v>low</v>
      </c>
      <c r="E193" s="66">
        <f t="shared" si="17"/>
        <v>2.15</v>
      </c>
      <c r="F193" s="66">
        <f t="shared" ref="F193:L203" si="22">IF(F24="","",LOG10(F24))</f>
        <v>2.4500000000000002</v>
      </c>
      <c r="G193" s="66">
        <f t="shared" si="22"/>
        <v>2.4500000000000002</v>
      </c>
      <c r="H193" s="66">
        <f t="shared" si="22"/>
        <v>2.3199999999999998</v>
      </c>
      <c r="I193" s="66">
        <f t="shared" si="22"/>
        <v>2.7600000000000002</v>
      </c>
      <c r="J193" s="66">
        <f t="shared" si="22"/>
        <v>2.54</v>
      </c>
      <c r="K193" s="66">
        <f t="shared" si="22"/>
        <v>2.3000000000000003</v>
      </c>
      <c r="L193" s="123">
        <f t="shared" si="22"/>
        <v>2.4900000000000007</v>
      </c>
      <c r="M193" s="83"/>
      <c r="N193" s="83"/>
      <c r="O193" s="65" t="str">
        <f t="shared" si="19"/>
        <v/>
      </c>
      <c r="P193" s="65" t="str">
        <f t="shared" si="19"/>
        <v/>
      </c>
      <c r="Q193" s="65" t="str">
        <f t="shared" si="19"/>
        <v>low</v>
      </c>
      <c r="R193" s="66">
        <f t="shared" ref="R193:Y195" si="23">IF(R24="","",LOG10(R24))</f>
        <v>2.15</v>
      </c>
      <c r="S193" s="66">
        <f t="shared" si="23"/>
        <v>2.4500000000000002</v>
      </c>
      <c r="T193" s="66">
        <f t="shared" si="23"/>
        <v>2.4500000000000002</v>
      </c>
      <c r="U193" s="66">
        <f t="shared" si="23"/>
        <v>2.3199999999999998</v>
      </c>
      <c r="V193" s="66">
        <f t="shared" si="23"/>
        <v>2.7600000000000002</v>
      </c>
      <c r="W193" s="66">
        <f t="shared" si="23"/>
        <v>2.54</v>
      </c>
      <c r="X193" s="66">
        <f t="shared" si="23"/>
        <v>2.3000000000000003</v>
      </c>
      <c r="Y193" s="123">
        <f t="shared" si="23"/>
        <v>2.4900000000000007</v>
      </c>
      <c r="Z193" s="83"/>
      <c r="AA193" s="83"/>
    </row>
    <row r="194" spans="1:27" hidden="1" x14ac:dyDescent="0.2">
      <c r="A194" s="83"/>
      <c r="B194" s="65" t="str">
        <f t="shared" si="16"/>
        <v/>
      </c>
      <c r="C194" s="65" t="str">
        <f t="shared" si="21"/>
        <v/>
      </c>
      <c r="D194" s="65" t="str">
        <f t="shared" si="21"/>
        <v>low</v>
      </c>
      <c r="E194" s="66">
        <f t="shared" si="17"/>
        <v>2.69</v>
      </c>
      <c r="F194" s="66">
        <f t="shared" si="22"/>
        <v>2.3600000000000003</v>
      </c>
      <c r="G194" s="66">
        <f t="shared" si="22"/>
        <v>2.6200000000000006</v>
      </c>
      <c r="H194" s="66">
        <f t="shared" si="22"/>
        <v>2.4</v>
      </c>
      <c r="I194" s="66">
        <f t="shared" si="22"/>
        <v>2.7300000000000004</v>
      </c>
      <c r="J194" s="66">
        <f t="shared" si="22"/>
        <v>2.8400000000000003</v>
      </c>
      <c r="K194" s="66">
        <f t="shared" si="22"/>
        <v>2.6200000000000006</v>
      </c>
      <c r="L194" s="123">
        <f t="shared" si="22"/>
        <v>2.4</v>
      </c>
      <c r="M194" s="83"/>
      <c r="N194" s="83"/>
      <c r="O194" s="65" t="str">
        <f t="shared" si="19"/>
        <v/>
      </c>
      <c r="P194" s="65" t="str">
        <f t="shared" si="19"/>
        <v/>
      </c>
      <c r="Q194" s="65" t="str">
        <f t="shared" si="19"/>
        <v>low</v>
      </c>
      <c r="R194" s="66">
        <f t="shared" si="23"/>
        <v>2.69</v>
      </c>
      <c r="S194" s="66">
        <f t="shared" si="23"/>
        <v>2.3600000000000003</v>
      </c>
      <c r="T194" s="66">
        <f t="shared" si="23"/>
        <v>2.6200000000000006</v>
      </c>
      <c r="U194" s="66">
        <f t="shared" si="23"/>
        <v>2.4</v>
      </c>
      <c r="V194" s="66">
        <f t="shared" si="23"/>
        <v>2.7300000000000004</v>
      </c>
      <c r="W194" s="66">
        <f t="shared" si="23"/>
        <v>2.8400000000000003</v>
      </c>
      <c r="X194" s="66">
        <f t="shared" si="23"/>
        <v>2.6200000000000006</v>
      </c>
      <c r="Y194" s="123">
        <f t="shared" si="23"/>
        <v>2.4</v>
      </c>
      <c r="Z194" s="83"/>
      <c r="AA194" s="83"/>
    </row>
    <row r="195" spans="1:27" hidden="1" x14ac:dyDescent="0.2">
      <c r="A195" s="83"/>
      <c r="B195" s="65" t="str">
        <f t="shared" si="16"/>
        <v/>
      </c>
      <c r="C195" s="65" t="str">
        <f t="shared" si="21"/>
        <v/>
      </c>
      <c r="D195" s="65" t="str">
        <f t="shared" si="21"/>
        <v>low</v>
      </c>
      <c r="E195" s="66">
        <f t="shared" si="17"/>
        <v>2.5299999999999998</v>
      </c>
      <c r="F195" s="66">
        <f t="shared" si="22"/>
        <v>2.6200000000000006</v>
      </c>
      <c r="G195" s="66">
        <f t="shared" si="22"/>
        <v>2.54</v>
      </c>
      <c r="H195" s="66">
        <f t="shared" si="22"/>
        <v>2.78</v>
      </c>
      <c r="I195" s="66">
        <f t="shared" si="22"/>
        <v>2.8200000000000003</v>
      </c>
      <c r="J195" s="66">
        <f t="shared" si="22"/>
        <v>2.7400000000000007</v>
      </c>
      <c r="K195" s="66">
        <f t="shared" si="22"/>
        <v>2.5099999999999998</v>
      </c>
      <c r="L195" s="123">
        <f t="shared" si="22"/>
        <v>2.72</v>
      </c>
      <c r="M195" s="83"/>
      <c r="N195" s="83"/>
      <c r="O195" s="65" t="str">
        <f t="shared" si="19"/>
        <v/>
      </c>
      <c r="P195" s="65" t="str">
        <f t="shared" si="19"/>
        <v/>
      </c>
      <c r="Q195" s="65" t="str">
        <f t="shared" si="19"/>
        <v>low</v>
      </c>
      <c r="R195" s="66">
        <f t="shared" si="23"/>
        <v>2.5299999999999998</v>
      </c>
      <c r="S195" s="66">
        <f t="shared" si="23"/>
        <v>2.6200000000000006</v>
      </c>
      <c r="T195" s="66">
        <f t="shared" si="23"/>
        <v>2.54</v>
      </c>
      <c r="U195" s="66">
        <f t="shared" si="23"/>
        <v>2.78</v>
      </c>
      <c r="V195" s="66">
        <f t="shared" si="23"/>
        <v>2.8200000000000003</v>
      </c>
      <c r="W195" s="66">
        <f t="shared" si="23"/>
        <v>2.7400000000000007</v>
      </c>
      <c r="X195" s="66">
        <f t="shared" si="23"/>
        <v>2.5099999999999998</v>
      </c>
      <c r="Y195" s="123">
        <f t="shared" si="23"/>
        <v>2.72</v>
      </c>
      <c r="Z195" s="83"/>
      <c r="AA195" s="83"/>
    </row>
    <row r="196" spans="1:27" ht="11.25" hidden="1" customHeight="1" x14ac:dyDescent="0.2">
      <c r="A196" s="83"/>
      <c r="B196" s="65" t="str">
        <f t="shared" si="16"/>
        <v/>
      </c>
      <c r="C196" s="65" t="str">
        <f t="shared" si="21"/>
        <v/>
      </c>
      <c r="D196" s="65" t="str">
        <f t="shared" si="21"/>
        <v>medium</v>
      </c>
      <c r="E196" s="66">
        <f t="shared" si="17"/>
        <v>2.89</v>
      </c>
      <c r="F196" s="66">
        <f t="shared" si="22"/>
        <v>2.88</v>
      </c>
      <c r="G196" s="66">
        <f t="shared" si="22"/>
        <v>2.94</v>
      </c>
      <c r="H196" s="66">
        <f t="shared" si="22"/>
        <v>2.8600000000000003</v>
      </c>
      <c r="I196" s="66">
        <f t="shared" si="22"/>
        <v>2.8100000000000005</v>
      </c>
      <c r="J196" s="66">
        <f t="shared" si="22"/>
        <v>2.6600000000000006</v>
      </c>
      <c r="K196" s="66">
        <f t="shared" si="22"/>
        <v>3.0400000000000005</v>
      </c>
      <c r="L196" s="123">
        <f t="shared" si="22"/>
        <v>3.0800000000000005</v>
      </c>
      <c r="M196" s="83"/>
      <c r="N196" s="83"/>
      <c r="O196" s="65" t="str">
        <f t="shared" si="19"/>
        <v/>
      </c>
      <c r="P196" s="65" t="str">
        <f t="shared" si="19"/>
        <v/>
      </c>
      <c r="Q196" s="65" t="str">
        <f t="shared" si="19"/>
        <v>medium</v>
      </c>
      <c r="R196" s="66">
        <f t="shared" ref="R196:Y196" si="24">IF(R27="","",LOG10(R27))</f>
        <v>2.89</v>
      </c>
      <c r="S196" s="66">
        <f t="shared" si="24"/>
        <v>2.88</v>
      </c>
      <c r="T196" s="66">
        <f t="shared" si="24"/>
        <v>2.94</v>
      </c>
      <c r="U196" s="66">
        <f t="shared" si="24"/>
        <v>2.8600000000000003</v>
      </c>
      <c r="V196" s="66">
        <f t="shared" si="24"/>
        <v>2.8100000000000005</v>
      </c>
      <c r="W196" s="66">
        <f t="shared" si="24"/>
        <v>2.6600000000000006</v>
      </c>
      <c r="X196" s="66">
        <f t="shared" si="24"/>
        <v>3.0400000000000005</v>
      </c>
      <c r="Y196" s="123">
        <f t="shared" si="24"/>
        <v>3.0800000000000005</v>
      </c>
      <c r="Z196" s="83"/>
      <c r="AA196" s="83"/>
    </row>
    <row r="197" spans="1:27" ht="11.25" hidden="1" customHeight="1" x14ac:dyDescent="0.2">
      <c r="A197" s="83"/>
      <c r="B197" s="65" t="str">
        <f t="shared" si="16"/>
        <v/>
      </c>
      <c r="C197" s="65" t="str">
        <f t="shared" si="21"/>
        <v/>
      </c>
      <c r="D197" s="65" t="str">
        <f t="shared" si="21"/>
        <v>medium</v>
      </c>
      <c r="E197" s="66">
        <f t="shared" si="17"/>
        <v>2.83</v>
      </c>
      <c r="F197" s="66">
        <f t="shared" si="22"/>
        <v>2.9300000000000006</v>
      </c>
      <c r="G197" s="66">
        <f t="shared" si="22"/>
        <v>2.9300000000000006</v>
      </c>
      <c r="H197" s="66">
        <f t="shared" si="22"/>
        <v>2.9800000000000004</v>
      </c>
      <c r="I197" s="66">
        <f t="shared" si="22"/>
        <v>2.91</v>
      </c>
      <c r="J197" s="66">
        <f t="shared" si="22"/>
        <v>3.1100000000000003</v>
      </c>
      <c r="K197" s="66">
        <f t="shared" si="22"/>
        <v>2.96</v>
      </c>
      <c r="L197" s="123">
        <f t="shared" si="22"/>
        <v>2.9700000000000006</v>
      </c>
      <c r="M197" s="83"/>
      <c r="N197" s="83"/>
      <c r="O197" s="65" t="str">
        <f t="shared" si="19"/>
        <v/>
      </c>
      <c r="P197" s="65" t="str">
        <f t="shared" si="19"/>
        <v/>
      </c>
      <c r="Q197" s="65" t="str">
        <f t="shared" si="19"/>
        <v>medium</v>
      </c>
      <c r="R197" s="66">
        <f t="shared" ref="R197:Y199" si="25">IF(R28="","",LOG10(R28))</f>
        <v>2.83</v>
      </c>
      <c r="S197" s="66">
        <f t="shared" si="25"/>
        <v>2.9300000000000006</v>
      </c>
      <c r="T197" s="66">
        <f t="shared" si="25"/>
        <v>2.9300000000000006</v>
      </c>
      <c r="U197" s="66">
        <f t="shared" si="25"/>
        <v>2.9800000000000004</v>
      </c>
      <c r="V197" s="66">
        <f t="shared" si="25"/>
        <v>2.91</v>
      </c>
      <c r="W197" s="66">
        <f t="shared" si="25"/>
        <v>3.1100000000000003</v>
      </c>
      <c r="X197" s="66">
        <f t="shared" si="25"/>
        <v>2.96</v>
      </c>
      <c r="Y197" s="123">
        <f t="shared" si="25"/>
        <v>2.9700000000000006</v>
      </c>
      <c r="Z197" s="83"/>
      <c r="AA197" s="83"/>
    </row>
    <row r="198" spans="1:27" ht="11.25" hidden="1" customHeight="1" x14ac:dyDescent="0.2">
      <c r="A198" s="83"/>
      <c r="B198" s="65" t="str">
        <f t="shared" si="16"/>
        <v/>
      </c>
      <c r="C198" s="65" t="str">
        <f t="shared" si="21"/>
        <v/>
      </c>
      <c r="D198" s="65" t="str">
        <f t="shared" si="21"/>
        <v>medium</v>
      </c>
      <c r="E198" s="66">
        <f t="shared" si="17"/>
        <v>3.3600000000000003</v>
      </c>
      <c r="F198" s="66">
        <f t="shared" si="22"/>
        <v>3.18</v>
      </c>
      <c r="G198" s="66">
        <f t="shared" si="22"/>
        <v>2.91</v>
      </c>
      <c r="H198" s="66">
        <f t="shared" si="22"/>
        <v>2.9300000000000006</v>
      </c>
      <c r="I198" s="66">
        <f t="shared" si="22"/>
        <v>3.0800000000000005</v>
      </c>
      <c r="J198" s="66">
        <f t="shared" si="22"/>
        <v>3.15</v>
      </c>
      <c r="K198" s="66">
        <f t="shared" si="22"/>
        <v>2.99</v>
      </c>
      <c r="L198" s="123">
        <f t="shared" si="22"/>
        <v>2.9000000000000004</v>
      </c>
      <c r="M198" s="83"/>
      <c r="N198" s="83"/>
      <c r="O198" s="65" t="str">
        <f t="shared" si="19"/>
        <v/>
      </c>
      <c r="P198" s="65" t="str">
        <f t="shared" si="19"/>
        <v/>
      </c>
      <c r="Q198" s="65" t="str">
        <f t="shared" si="19"/>
        <v>medium</v>
      </c>
      <c r="R198" s="66">
        <f t="shared" si="25"/>
        <v>3.3600000000000003</v>
      </c>
      <c r="S198" s="66">
        <f t="shared" si="25"/>
        <v>3.18</v>
      </c>
      <c r="T198" s="66">
        <f t="shared" si="25"/>
        <v>2.91</v>
      </c>
      <c r="U198" s="66">
        <f t="shared" si="25"/>
        <v>2.9300000000000006</v>
      </c>
      <c r="V198" s="66">
        <f t="shared" si="25"/>
        <v>3.0800000000000005</v>
      </c>
      <c r="W198" s="66">
        <f t="shared" si="25"/>
        <v>3.15</v>
      </c>
      <c r="X198" s="66">
        <f t="shared" si="25"/>
        <v>2.99</v>
      </c>
      <c r="Y198" s="123">
        <f t="shared" si="25"/>
        <v>2.9000000000000004</v>
      </c>
      <c r="Z198" s="83"/>
      <c r="AA198" s="83"/>
    </row>
    <row r="199" spans="1:27" ht="11.25" hidden="1" customHeight="1" x14ac:dyDescent="0.2">
      <c r="A199" s="83"/>
      <c r="B199" s="65" t="str">
        <f t="shared" si="16"/>
        <v/>
      </c>
      <c r="C199" s="65" t="str">
        <f t="shared" si="21"/>
        <v/>
      </c>
      <c r="D199" s="65" t="str">
        <f t="shared" si="21"/>
        <v>medium</v>
      </c>
      <c r="E199" s="66">
        <f t="shared" si="17"/>
        <v>3.2800000000000002</v>
      </c>
      <c r="F199" s="66">
        <f t="shared" si="22"/>
        <v>3.26</v>
      </c>
      <c r="G199" s="66">
        <f t="shared" si="22"/>
        <v>2.9700000000000006</v>
      </c>
      <c r="H199" s="66">
        <f t="shared" si="22"/>
        <v>2.91</v>
      </c>
      <c r="I199" s="66">
        <f t="shared" si="22"/>
        <v>3.2000000000000006</v>
      </c>
      <c r="J199" s="66">
        <f t="shared" si="22"/>
        <v>3.2000000000000006</v>
      </c>
      <c r="K199" s="66">
        <f t="shared" si="22"/>
        <v>2.94</v>
      </c>
      <c r="L199" s="123">
        <f t="shared" si="22"/>
        <v>2.91</v>
      </c>
      <c r="M199" s="83"/>
      <c r="N199" s="83"/>
      <c r="O199" s="65" t="str">
        <f t="shared" si="19"/>
        <v/>
      </c>
      <c r="P199" s="65" t="str">
        <f t="shared" si="19"/>
        <v/>
      </c>
      <c r="Q199" s="65" t="str">
        <f t="shared" si="19"/>
        <v>medium</v>
      </c>
      <c r="R199" s="66">
        <f t="shared" si="25"/>
        <v>3.2800000000000002</v>
      </c>
      <c r="S199" s="66">
        <f t="shared" si="25"/>
        <v>3.26</v>
      </c>
      <c r="T199" s="66">
        <f t="shared" si="25"/>
        <v>2.9700000000000006</v>
      </c>
      <c r="U199" s="66">
        <f t="shared" si="25"/>
        <v>2.91</v>
      </c>
      <c r="V199" s="66">
        <f t="shared" si="25"/>
        <v>3.2000000000000006</v>
      </c>
      <c r="W199" s="66">
        <f t="shared" si="25"/>
        <v>3.2000000000000006</v>
      </c>
      <c r="X199" s="66">
        <f t="shared" si="25"/>
        <v>2.94</v>
      </c>
      <c r="Y199" s="123">
        <f t="shared" si="25"/>
        <v>2.91</v>
      </c>
      <c r="Z199" s="83"/>
      <c r="AA199" s="83"/>
    </row>
    <row r="200" spans="1:27" hidden="1" x14ac:dyDescent="0.2">
      <c r="A200" s="83"/>
      <c r="B200" s="65" t="str">
        <f t="shared" si="16"/>
        <v/>
      </c>
      <c r="C200" s="65" t="str">
        <f t="shared" si="21"/>
        <v/>
      </c>
      <c r="D200" s="65" t="str">
        <f t="shared" si="21"/>
        <v>high</v>
      </c>
      <c r="E200" s="66">
        <f t="shared" si="17"/>
        <v>4.080000000000001</v>
      </c>
      <c r="F200" s="66">
        <f t="shared" si="22"/>
        <v>3.8000000000000003</v>
      </c>
      <c r="G200" s="66">
        <f t="shared" si="22"/>
        <v>4.1800000000000006</v>
      </c>
      <c r="H200" s="66">
        <f t="shared" si="22"/>
        <v>4</v>
      </c>
      <c r="I200" s="66">
        <f t="shared" si="22"/>
        <v>4.620000000000001</v>
      </c>
      <c r="J200" s="66">
        <f t="shared" si="22"/>
        <v>4.3600000000000003</v>
      </c>
      <c r="K200" s="66">
        <f t="shared" si="22"/>
        <v>4.26</v>
      </c>
      <c r="L200" s="123">
        <f t="shared" si="22"/>
        <v>4.080000000000001</v>
      </c>
      <c r="M200" s="83"/>
      <c r="N200" s="83"/>
      <c r="O200" s="65" t="str">
        <f t="shared" si="19"/>
        <v/>
      </c>
      <c r="P200" s="65" t="str">
        <f t="shared" si="19"/>
        <v/>
      </c>
      <c r="Q200" s="65" t="str">
        <f t="shared" si="19"/>
        <v>high</v>
      </c>
      <c r="R200" s="66">
        <f t="shared" ref="R200:Y203" si="26">IF(R31="","",LOG10(R31))</f>
        <v>4.080000000000001</v>
      </c>
      <c r="S200" s="66">
        <f t="shared" si="26"/>
        <v>3.8000000000000003</v>
      </c>
      <c r="T200" s="66">
        <f t="shared" si="26"/>
        <v>4.1800000000000006</v>
      </c>
      <c r="U200" s="66">
        <f t="shared" si="26"/>
        <v>4</v>
      </c>
      <c r="V200" s="66">
        <f t="shared" si="26"/>
        <v>4.620000000000001</v>
      </c>
      <c r="W200" s="66">
        <f t="shared" si="26"/>
        <v>4.3600000000000003</v>
      </c>
      <c r="X200" s="66">
        <f t="shared" si="26"/>
        <v>4.26</v>
      </c>
      <c r="Y200" s="123">
        <f t="shared" si="26"/>
        <v>4.080000000000001</v>
      </c>
      <c r="Z200" s="83"/>
      <c r="AA200" s="83"/>
    </row>
    <row r="201" spans="1:27" hidden="1" x14ac:dyDescent="0.2">
      <c r="A201" s="83"/>
      <c r="B201" s="65" t="str">
        <f t="shared" si="16"/>
        <v/>
      </c>
      <c r="C201" s="65" t="str">
        <f t="shared" si="21"/>
        <v/>
      </c>
      <c r="D201" s="65" t="str">
        <f t="shared" si="21"/>
        <v>high</v>
      </c>
      <c r="E201" s="66">
        <f t="shared" si="17"/>
        <v>3.9400000000000008</v>
      </c>
      <c r="F201" s="66">
        <f t="shared" si="22"/>
        <v>3.7900000000000005</v>
      </c>
      <c r="G201" s="66">
        <f t="shared" si="22"/>
        <v>4.3400000000000007</v>
      </c>
      <c r="H201" s="66">
        <f t="shared" si="22"/>
        <v>4.2</v>
      </c>
      <c r="I201" s="66">
        <f t="shared" si="22"/>
        <v>4.1100000000000003</v>
      </c>
      <c r="J201" s="66">
        <f t="shared" si="22"/>
        <v>4.120000000000001</v>
      </c>
      <c r="K201" s="66">
        <f t="shared" si="22"/>
        <v>4.1500000000000004</v>
      </c>
      <c r="L201" s="123">
        <f t="shared" si="22"/>
        <v>4.080000000000001</v>
      </c>
      <c r="M201" s="83"/>
      <c r="N201" s="83"/>
      <c r="O201" s="65" t="str">
        <f t="shared" si="19"/>
        <v/>
      </c>
      <c r="P201" s="65" t="str">
        <f t="shared" si="19"/>
        <v/>
      </c>
      <c r="Q201" s="65" t="str">
        <f t="shared" si="19"/>
        <v>high</v>
      </c>
      <c r="R201" s="66">
        <f t="shared" si="26"/>
        <v>3.9400000000000008</v>
      </c>
      <c r="S201" s="66">
        <f t="shared" si="26"/>
        <v>3.7900000000000005</v>
      </c>
      <c r="T201" s="66">
        <f t="shared" si="26"/>
        <v>4.3400000000000007</v>
      </c>
      <c r="U201" s="66">
        <f t="shared" si="26"/>
        <v>4.2</v>
      </c>
      <c r="V201" s="66">
        <f t="shared" si="26"/>
        <v>4.1100000000000003</v>
      </c>
      <c r="W201" s="66">
        <f t="shared" si="26"/>
        <v>4.120000000000001</v>
      </c>
      <c r="X201" s="66">
        <f t="shared" si="26"/>
        <v>4.1500000000000004</v>
      </c>
      <c r="Y201" s="123">
        <f t="shared" si="26"/>
        <v>4.080000000000001</v>
      </c>
      <c r="Z201" s="83"/>
      <c r="AA201" s="83"/>
    </row>
    <row r="202" spans="1:27" hidden="1" x14ac:dyDescent="0.2">
      <c r="A202" s="83"/>
      <c r="B202" s="65" t="str">
        <f t="shared" si="16"/>
        <v/>
      </c>
      <c r="C202" s="65" t="str">
        <f t="shared" si="21"/>
        <v/>
      </c>
      <c r="D202" s="65" t="str">
        <f t="shared" si="21"/>
        <v>high</v>
      </c>
      <c r="E202" s="66">
        <f t="shared" si="17"/>
        <v>4.1500000000000004</v>
      </c>
      <c r="F202" s="66">
        <f t="shared" si="22"/>
        <v>3.7200000000000006</v>
      </c>
      <c r="G202" s="66">
        <f t="shared" si="22"/>
        <v>4.3400000000000007</v>
      </c>
      <c r="H202" s="66">
        <f t="shared" si="22"/>
        <v>4.1100000000000003</v>
      </c>
      <c r="I202" s="66">
        <f t="shared" si="22"/>
        <v>3.9800000000000004</v>
      </c>
      <c r="J202" s="66">
        <f t="shared" si="22"/>
        <v>3.7400000000000007</v>
      </c>
      <c r="K202" s="66">
        <f t="shared" si="22"/>
        <v>4.3</v>
      </c>
      <c r="L202" s="123">
        <f t="shared" si="22"/>
        <v>4.080000000000001</v>
      </c>
      <c r="M202" s="83"/>
      <c r="N202" s="83"/>
      <c r="O202" s="65" t="str">
        <f t="shared" si="19"/>
        <v/>
      </c>
      <c r="P202" s="65" t="str">
        <f t="shared" si="19"/>
        <v/>
      </c>
      <c r="Q202" s="65" t="str">
        <f t="shared" si="19"/>
        <v>high</v>
      </c>
      <c r="R202" s="66">
        <f t="shared" si="26"/>
        <v>4.1500000000000004</v>
      </c>
      <c r="S202" s="66">
        <f t="shared" si="26"/>
        <v>3.7200000000000006</v>
      </c>
      <c r="T202" s="66">
        <f t="shared" si="26"/>
        <v>4.3400000000000007</v>
      </c>
      <c r="U202" s="66">
        <f t="shared" si="26"/>
        <v>4.1100000000000003</v>
      </c>
      <c r="V202" s="66">
        <f t="shared" si="26"/>
        <v>3.9800000000000004</v>
      </c>
      <c r="W202" s="66">
        <f t="shared" si="26"/>
        <v>3.7400000000000007</v>
      </c>
      <c r="X202" s="66">
        <f t="shared" si="26"/>
        <v>4.3</v>
      </c>
      <c r="Y202" s="123">
        <f t="shared" si="26"/>
        <v>4.080000000000001</v>
      </c>
      <c r="Z202" s="83"/>
      <c r="AA202" s="83"/>
    </row>
    <row r="203" spans="1:27" ht="10.8" hidden="1" thickBot="1" x14ac:dyDescent="0.25">
      <c r="A203" s="83"/>
      <c r="B203" s="124" t="str">
        <f t="shared" si="16"/>
        <v/>
      </c>
      <c r="C203" s="124" t="str">
        <f t="shared" si="21"/>
        <v/>
      </c>
      <c r="D203" s="124" t="str">
        <f t="shared" si="21"/>
        <v>high</v>
      </c>
      <c r="E203" s="125">
        <f t="shared" si="17"/>
        <v>4.26</v>
      </c>
      <c r="F203" s="125">
        <f t="shared" si="22"/>
        <v>4.2300000000000013</v>
      </c>
      <c r="G203" s="125">
        <f t="shared" si="22"/>
        <v>4.1100000000000003</v>
      </c>
      <c r="H203" s="125">
        <f t="shared" si="22"/>
        <v>3.890000000000001</v>
      </c>
      <c r="I203" s="125">
        <f t="shared" si="22"/>
        <v>4.5600000000000005</v>
      </c>
      <c r="J203" s="125">
        <f t="shared" si="22"/>
        <v>4.5100000000000007</v>
      </c>
      <c r="K203" s="125">
        <f t="shared" si="22"/>
        <v>4.120000000000001</v>
      </c>
      <c r="L203" s="126">
        <f t="shared" si="22"/>
        <v>4.1100000000000003</v>
      </c>
      <c r="M203" s="83"/>
      <c r="N203" s="83"/>
      <c r="O203" s="124" t="str">
        <f t="shared" si="19"/>
        <v/>
      </c>
      <c r="P203" s="124" t="str">
        <f t="shared" si="19"/>
        <v/>
      </c>
      <c r="Q203" s="124" t="str">
        <f t="shared" si="19"/>
        <v>high</v>
      </c>
      <c r="R203" s="125">
        <f t="shared" si="26"/>
        <v>4.26</v>
      </c>
      <c r="S203" s="125">
        <f t="shared" si="26"/>
        <v>4.2300000000000013</v>
      </c>
      <c r="T203" s="125">
        <f t="shared" si="26"/>
        <v>4.1100000000000003</v>
      </c>
      <c r="U203" s="125">
        <f t="shared" si="26"/>
        <v>3.890000000000001</v>
      </c>
      <c r="V203" s="125">
        <f t="shared" si="26"/>
        <v>4.5600000000000005</v>
      </c>
      <c r="W203" s="125">
        <f t="shared" si="26"/>
        <v>4.5100000000000007</v>
      </c>
      <c r="X203" s="125">
        <f t="shared" si="26"/>
        <v>4.120000000000001</v>
      </c>
      <c r="Y203" s="126">
        <f t="shared" si="26"/>
        <v>4.1100000000000003</v>
      </c>
      <c r="Z203" s="83"/>
      <c r="AA203" s="83"/>
    </row>
    <row r="204" spans="1:27" hidden="1" x14ac:dyDescent="0.2">
      <c r="A204" s="83"/>
      <c r="B204" s="61"/>
      <c r="C204" s="61"/>
      <c r="D204" s="61"/>
      <c r="E204" s="84"/>
      <c r="F204" s="84"/>
      <c r="G204" s="84"/>
      <c r="H204" s="84"/>
      <c r="I204" s="84"/>
      <c r="J204" s="84"/>
      <c r="K204" s="84"/>
      <c r="L204" s="84"/>
      <c r="M204" s="84"/>
      <c r="N204" s="83"/>
      <c r="O204" s="61"/>
      <c r="P204" s="61"/>
      <c r="Q204" s="61"/>
      <c r="R204" s="84"/>
      <c r="S204" s="84"/>
      <c r="T204" s="84"/>
      <c r="U204" s="84"/>
      <c r="V204" s="84"/>
      <c r="W204" s="84"/>
      <c r="X204" s="84"/>
      <c r="Y204" s="84"/>
      <c r="Z204" s="84"/>
      <c r="AA204" s="83"/>
    </row>
    <row r="205" spans="1:27" hidden="1" x14ac:dyDescent="0.2">
      <c r="A205" s="83"/>
      <c r="B205" s="61"/>
      <c r="C205" s="61"/>
      <c r="D205" s="61"/>
      <c r="E205" s="84"/>
      <c r="F205" s="84"/>
      <c r="G205" s="84"/>
      <c r="H205" s="84"/>
      <c r="I205" s="84"/>
      <c r="J205" s="84"/>
      <c r="K205" s="84"/>
      <c r="L205" s="84"/>
      <c r="M205" s="84"/>
      <c r="N205" s="83"/>
      <c r="O205" s="61"/>
      <c r="P205" s="61"/>
      <c r="Q205" s="61"/>
      <c r="R205" s="84"/>
      <c r="S205" s="84"/>
      <c r="T205" s="84"/>
      <c r="U205" s="84"/>
      <c r="V205" s="84"/>
      <c r="W205" s="84"/>
      <c r="X205" s="84"/>
      <c r="Y205" s="84"/>
      <c r="Z205" s="84"/>
      <c r="AA205" s="83"/>
    </row>
    <row r="206" spans="1:27" ht="10.8" hidden="1" thickBot="1" x14ac:dyDescent="0.25">
      <c r="A206" s="83"/>
      <c r="B206" s="61"/>
      <c r="C206" s="61"/>
      <c r="D206" s="61"/>
      <c r="E206" s="84"/>
      <c r="F206" s="84"/>
      <c r="G206" s="84"/>
      <c r="H206" s="84"/>
      <c r="I206" s="84"/>
      <c r="J206" s="84"/>
      <c r="K206" s="84"/>
      <c r="L206" s="84"/>
      <c r="M206" s="84"/>
      <c r="N206" s="83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83"/>
    </row>
    <row r="207" spans="1:27" ht="10.8" hidden="1" thickBot="1" x14ac:dyDescent="0.25">
      <c r="A207" s="83"/>
      <c r="B207" s="151" t="str">
        <f>B36</f>
        <v>(Food) Category 5</v>
      </c>
      <c r="C207" s="150"/>
      <c r="D207" s="152" t="str">
        <f>IF(D36="","",D36)</f>
        <v>Category 5</v>
      </c>
      <c r="E207" s="153"/>
      <c r="F207" s="60"/>
      <c r="G207" s="60"/>
      <c r="H207" s="60"/>
      <c r="I207" s="60"/>
      <c r="J207" s="60"/>
      <c r="K207" s="60"/>
      <c r="L207" s="60"/>
      <c r="M207" s="60"/>
      <c r="N207" s="83"/>
      <c r="O207" s="151" t="str">
        <f>O36</f>
        <v>(Food) Category 6</v>
      </c>
      <c r="P207" s="150"/>
      <c r="Q207" s="152" t="str">
        <f>IF(Q36="","",Q36)</f>
        <v>Category 6</v>
      </c>
      <c r="R207" s="153"/>
      <c r="S207" s="60"/>
      <c r="T207" s="60"/>
      <c r="U207" s="60"/>
      <c r="V207" s="60"/>
      <c r="W207" s="60"/>
      <c r="X207" s="60"/>
      <c r="Y207" s="60"/>
      <c r="Z207" s="60"/>
      <c r="AA207" s="83"/>
    </row>
    <row r="208" spans="1:27" ht="10.8" hidden="1" thickBot="1" x14ac:dyDescent="0.25">
      <c r="A208" s="83"/>
      <c r="B208" s="151" t="str">
        <f>B37</f>
        <v>(Food) Type 5</v>
      </c>
      <c r="C208" s="150"/>
      <c r="D208" s="152" t="str">
        <f>IF(D37="","",D37)</f>
        <v>Type 5</v>
      </c>
      <c r="E208" s="153"/>
      <c r="F208" s="60"/>
      <c r="G208" s="60"/>
      <c r="H208" s="60"/>
      <c r="I208" s="60"/>
      <c r="J208" s="60"/>
      <c r="K208" s="60"/>
      <c r="L208" s="60"/>
      <c r="M208" s="60"/>
      <c r="N208" s="83"/>
      <c r="O208" s="151" t="str">
        <f>O37</f>
        <v>(Food) Type 6</v>
      </c>
      <c r="P208" s="150"/>
      <c r="Q208" s="152" t="str">
        <f>IF(Q37="","",Q37)</f>
        <v>Type 6</v>
      </c>
      <c r="R208" s="153"/>
      <c r="S208" s="60"/>
      <c r="T208" s="60"/>
      <c r="U208" s="60"/>
      <c r="V208" s="60"/>
      <c r="W208" s="60"/>
      <c r="X208" s="60"/>
      <c r="Y208" s="60"/>
      <c r="Z208" s="60"/>
      <c r="AA208" s="83"/>
    </row>
    <row r="209" spans="1:27" hidden="1" x14ac:dyDescent="0.2">
      <c r="A209" s="83"/>
      <c r="B209" s="154"/>
      <c r="C209" s="155"/>
      <c r="D209" s="155"/>
      <c r="E209" s="156" t="s">
        <v>1</v>
      </c>
      <c r="F209" s="157"/>
      <c r="G209" s="157"/>
      <c r="H209" s="157"/>
      <c r="I209" s="149" t="s">
        <v>2</v>
      </c>
      <c r="J209" s="150"/>
      <c r="K209" s="150"/>
      <c r="L209" s="150"/>
      <c r="M209" s="83"/>
      <c r="N209" s="83"/>
      <c r="O209" s="154"/>
      <c r="P209" s="155"/>
      <c r="Q209" s="155"/>
      <c r="R209" s="156" t="s">
        <v>1</v>
      </c>
      <c r="S209" s="157"/>
      <c r="T209" s="157"/>
      <c r="U209" s="157"/>
      <c r="V209" s="149" t="s">
        <v>2</v>
      </c>
      <c r="W209" s="150"/>
      <c r="X209" s="150"/>
      <c r="Y209" s="150"/>
      <c r="Z209" s="83"/>
      <c r="AA209" s="83"/>
    </row>
    <row r="210" spans="1:27" ht="10.8" hidden="1" thickBot="1" x14ac:dyDescent="0.25">
      <c r="A210" s="83"/>
      <c r="B210" s="62" t="s">
        <v>39</v>
      </c>
      <c r="C210" s="63" t="s">
        <v>0</v>
      </c>
      <c r="D210" s="63" t="s">
        <v>7</v>
      </c>
      <c r="E210" s="63" t="s">
        <v>3</v>
      </c>
      <c r="F210" s="63" t="s">
        <v>4</v>
      </c>
      <c r="G210" s="63" t="s">
        <v>5</v>
      </c>
      <c r="H210" s="63" t="s">
        <v>6</v>
      </c>
      <c r="I210" s="63" t="s">
        <v>3</v>
      </c>
      <c r="J210" s="63" t="s">
        <v>4</v>
      </c>
      <c r="K210" s="63" t="s">
        <v>5</v>
      </c>
      <c r="L210" s="64" t="s">
        <v>6</v>
      </c>
      <c r="M210" s="83"/>
      <c r="N210" s="83"/>
      <c r="O210" s="62" t="s">
        <v>39</v>
      </c>
      <c r="P210" s="63" t="s">
        <v>0</v>
      </c>
      <c r="Q210" s="63" t="s">
        <v>7</v>
      </c>
      <c r="R210" s="63" t="s">
        <v>3</v>
      </c>
      <c r="S210" s="63" t="s">
        <v>4</v>
      </c>
      <c r="T210" s="63" t="s">
        <v>5</v>
      </c>
      <c r="U210" s="63" t="s">
        <v>6</v>
      </c>
      <c r="V210" s="63" t="s">
        <v>3</v>
      </c>
      <c r="W210" s="63" t="s">
        <v>4</v>
      </c>
      <c r="X210" s="63" t="s">
        <v>5</v>
      </c>
      <c r="Y210" s="64" t="s">
        <v>6</v>
      </c>
      <c r="Z210" s="83"/>
      <c r="AA210" s="83"/>
    </row>
    <row r="211" spans="1:27" hidden="1" x14ac:dyDescent="0.2">
      <c r="A211" s="83"/>
      <c r="B211" s="65" t="str">
        <f t="shared" ref="B211:D222" si="27">IF(B40="","",B40)</f>
        <v/>
      </c>
      <c r="C211" s="65" t="str">
        <f t="shared" si="27"/>
        <v/>
      </c>
      <c r="D211" s="65" t="str">
        <f t="shared" si="27"/>
        <v>low</v>
      </c>
      <c r="E211" s="66">
        <f t="shared" ref="E211:L211" si="28">IF(E40="","",LOG10(E40))</f>
        <v>2.08</v>
      </c>
      <c r="F211" s="66">
        <f t="shared" si="28"/>
        <v>2.1100000000000003</v>
      </c>
      <c r="G211" s="66">
        <f t="shared" si="28"/>
        <v>2.5200000000000005</v>
      </c>
      <c r="H211" s="66">
        <f t="shared" si="28"/>
        <v>2.4100000000000006</v>
      </c>
      <c r="I211" s="66">
        <f t="shared" si="28"/>
        <v>2.6500000000000004</v>
      </c>
      <c r="J211" s="66">
        <f t="shared" si="28"/>
        <v>2.9300000000000006</v>
      </c>
      <c r="K211" s="66">
        <f t="shared" si="28"/>
        <v>2.4100000000000006</v>
      </c>
      <c r="L211" s="66">
        <f t="shared" si="28"/>
        <v>2.3800000000000003</v>
      </c>
      <c r="M211" s="83"/>
      <c r="N211" s="83"/>
      <c r="O211" s="65" t="str">
        <f t="shared" ref="O211:Q222" si="29">IF(O40="","",O40)</f>
        <v/>
      </c>
      <c r="P211" s="65" t="str">
        <f t="shared" si="29"/>
        <v/>
      </c>
      <c r="Q211" s="65" t="str">
        <f t="shared" si="29"/>
        <v>low</v>
      </c>
      <c r="R211" s="66">
        <f t="shared" ref="R211:Y211" si="30">IF(R40="","",LOG10(R40))</f>
        <v>2.08</v>
      </c>
      <c r="S211" s="66">
        <f t="shared" si="30"/>
        <v>2.1100000000000003</v>
      </c>
      <c r="T211" s="66">
        <f t="shared" si="30"/>
        <v>2.5200000000000005</v>
      </c>
      <c r="U211" s="66">
        <f t="shared" si="30"/>
        <v>2.4100000000000006</v>
      </c>
      <c r="V211" s="66">
        <f t="shared" si="30"/>
        <v>2.6500000000000004</v>
      </c>
      <c r="W211" s="66">
        <f t="shared" si="30"/>
        <v>2.9300000000000006</v>
      </c>
      <c r="X211" s="66">
        <f t="shared" si="30"/>
        <v>2.4100000000000006</v>
      </c>
      <c r="Y211" s="66">
        <f t="shared" si="30"/>
        <v>2.3800000000000003</v>
      </c>
      <c r="Z211" s="83"/>
      <c r="AA211" s="83"/>
    </row>
    <row r="212" spans="1:27" hidden="1" x14ac:dyDescent="0.2">
      <c r="A212" s="83"/>
      <c r="B212" s="65" t="str">
        <f t="shared" si="27"/>
        <v/>
      </c>
      <c r="C212" s="65" t="str">
        <f t="shared" si="27"/>
        <v/>
      </c>
      <c r="D212" s="65" t="str">
        <f t="shared" si="27"/>
        <v>low</v>
      </c>
      <c r="E212" s="66">
        <f t="shared" ref="E212:L214" si="31">IF(E41="","",LOG10(E41))</f>
        <v>2.15</v>
      </c>
      <c r="F212" s="66">
        <f t="shared" si="31"/>
        <v>2.4500000000000002</v>
      </c>
      <c r="G212" s="66">
        <f t="shared" si="31"/>
        <v>2.4500000000000002</v>
      </c>
      <c r="H212" s="66">
        <f t="shared" si="31"/>
        <v>2.3199999999999998</v>
      </c>
      <c r="I212" s="66">
        <f t="shared" si="31"/>
        <v>2.7600000000000002</v>
      </c>
      <c r="J212" s="66">
        <f t="shared" si="31"/>
        <v>2.54</v>
      </c>
      <c r="K212" s="66">
        <f t="shared" si="31"/>
        <v>2.3000000000000003</v>
      </c>
      <c r="L212" s="66">
        <f t="shared" si="31"/>
        <v>2.4900000000000007</v>
      </c>
      <c r="M212" s="83"/>
      <c r="N212" s="83"/>
      <c r="O212" s="65" t="str">
        <f t="shared" si="29"/>
        <v/>
      </c>
      <c r="P212" s="65" t="str">
        <f t="shared" si="29"/>
        <v/>
      </c>
      <c r="Q212" s="65" t="str">
        <f t="shared" si="29"/>
        <v>low</v>
      </c>
      <c r="R212" s="66">
        <f t="shared" ref="R212:Y214" si="32">IF(R41="","",LOG10(R41))</f>
        <v>2.15</v>
      </c>
      <c r="S212" s="66">
        <f t="shared" si="32"/>
        <v>2.4500000000000002</v>
      </c>
      <c r="T212" s="66">
        <f t="shared" si="32"/>
        <v>2.4500000000000002</v>
      </c>
      <c r="U212" s="66">
        <f t="shared" si="32"/>
        <v>2.3199999999999998</v>
      </c>
      <c r="V212" s="66">
        <f t="shared" si="32"/>
        <v>2.7600000000000002</v>
      </c>
      <c r="W212" s="66">
        <f t="shared" si="32"/>
        <v>2.54</v>
      </c>
      <c r="X212" s="66">
        <f t="shared" si="32"/>
        <v>2.3000000000000003</v>
      </c>
      <c r="Y212" s="66">
        <f t="shared" si="32"/>
        <v>2.4900000000000007</v>
      </c>
      <c r="Z212" s="83"/>
      <c r="AA212" s="83"/>
    </row>
    <row r="213" spans="1:27" hidden="1" x14ac:dyDescent="0.2">
      <c r="A213" s="83"/>
      <c r="B213" s="65" t="str">
        <f t="shared" si="27"/>
        <v/>
      </c>
      <c r="C213" s="65" t="str">
        <f t="shared" si="27"/>
        <v/>
      </c>
      <c r="D213" s="65" t="str">
        <f t="shared" si="27"/>
        <v>low</v>
      </c>
      <c r="E213" s="66">
        <f t="shared" si="31"/>
        <v>2.69</v>
      </c>
      <c r="F213" s="66">
        <f t="shared" si="31"/>
        <v>2.3600000000000003</v>
      </c>
      <c r="G213" s="66">
        <f t="shared" si="31"/>
        <v>2.6200000000000006</v>
      </c>
      <c r="H213" s="66">
        <f t="shared" si="31"/>
        <v>2.4</v>
      </c>
      <c r="I213" s="66">
        <f t="shared" si="31"/>
        <v>2.7300000000000004</v>
      </c>
      <c r="J213" s="66">
        <f t="shared" si="31"/>
        <v>2.8400000000000003</v>
      </c>
      <c r="K213" s="66">
        <f t="shared" si="31"/>
        <v>2.6200000000000006</v>
      </c>
      <c r="L213" s="66">
        <f t="shared" si="31"/>
        <v>2.4</v>
      </c>
      <c r="M213" s="83"/>
      <c r="N213" s="83"/>
      <c r="O213" s="65" t="str">
        <f t="shared" si="29"/>
        <v/>
      </c>
      <c r="P213" s="65" t="str">
        <f t="shared" si="29"/>
        <v/>
      </c>
      <c r="Q213" s="65" t="str">
        <f t="shared" si="29"/>
        <v>low</v>
      </c>
      <c r="R213" s="66">
        <f t="shared" si="32"/>
        <v>2.69</v>
      </c>
      <c r="S213" s="66">
        <f t="shared" si="32"/>
        <v>2.3600000000000003</v>
      </c>
      <c r="T213" s="66">
        <f t="shared" si="32"/>
        <v>2.6200000000000006</v>
      </c>
      <c r="U213" s="66">
        <f t="shared" si="32"/>
        <v>2.4</v>
      </c>
      <c r="V213" s="66">
        <f t="shared" si="32"/>
        <v>2.7300000000000004</v>
      </c>
      <c r="W213" s="66">
        <f t="shared" si="32"/>
        <v>2.8400000000000003</v>
      </c>
      <c r="X213" s="66">
        <f t="shared" si="32"/>
        <v>2.6200000000000006</v>
      </c>
      <c r="Y213" s="66">
        <f t="shared" si="32"/>
        <v>2.4</v>
      </c>
      <c r="Z213" s="83"/>
      <c r="AA213" s="83"/>
    </row>
    <row r="214" spans="1:27" hidden="1" x14ac:dyDescent="0.2">
      <c r="A214" s="83"/>
      <c r="B214" s="65" t="str">
        <f t="shared" si="27"/>
        <v/>
      </c>
      <c r="C214" s="65" t="str">
        <f t="shared" si="27"/>
        <v/>
      </c>
      <c r="D214" s="65" t="str">
        <f t="shared" si="27"/>
        <v>low</v>
      </c>
      <c r="E214" s="66">
        <f t="shared" si="31"/>
        <v>2.5299999999999998</v>
      </c>
      <c r="F214" s="66">
        <f t="shared" si="31"/>
        <v>2.6200000000000006</v>
      </c>
      <c r="G214" s="66">
        <f t="shared" si="31"/>
        <v>2.54</v>
      </c>
      <c r="H214" s="66">
        <f t="shared" si="31"/>
        <v>2.78</v>
      </c>
      <c r="I214" s="66">
        <f t="shared" si="31"/>
        <v>2.8200000000000003</v>
      </c>
      <c r="J214" s="66">
        <f t="shared" si="31"/>
        <v>2.7400000000000007</v>
      </c>
      <c r="K214" s="66">
        <f t="shared" si="31"/>
        <v>2.5099999999999998</v>
      </c>
      <c r="L214" s="66">
        <f t="shared" si="31"/>
        <v>2.72</v>
      </c>
      <c r="M214" s="83"/>
      <c r="N214" s="83"/>
      <c r="O214" s="65" t="str">
        <f t="shared" si="29"/>
        <v/>
      </c>
      <c r="P214" s="65" t="str">
        <f t="shared" si="29"/>
        <v/>
      </c>
      <c r="Q214" s="65" t="str">
        <f t="shared" si="29"/>
        <v>low</v>
      </c>
      <c r="R214" s="66">
        <f t="shared" si="32"/>
        <v>2.5299999999999998</v>
      </c>
      <c r="S214" s="66">
        <f t="shared" si="32"/>
        <v>2.6200000000000006</v>
      </c>
      <c r="T214" s="66">
        <f t="shared" si="32"/>
        <v>2.54</v>
      </c>
      <c r="U214" s="66">
        <f t="shared" si="32"/>
        <v>2.78</v>
      </c>
      <c r="V214" s="66">
        <f t="shared" si="32"/>
        <v>2.8200000000000003</v>
      </c>
      <c r="W214" s="66">
        <f t="shared" si="32"/>
        <v>2.7400000000000007</v>
      </c>
      <c r="X214" s="66">
        <f t="shared" si="32"/>
        <v>2.5099999999999998</v>
      </c>
      <c r="Y214" s="66">
        <f t="shared" si="32"/>
        <v>2.72</v>
      </c>
      <c r="Z214" s="83"/>
      <c r="AA214" s="83"/>
    </row>
    <row r="215" spans="1:27" ht="10.95" hidden="1" customHeight="1" x14ac:dyDescent="0.2">
      <c r="A215" s="83"/>
      <c r="B215" s="65" t="str">
        <f t="shared" si="27"/>
        <v/>
      </c>
      <c r="C215" s="65" t="str">
        <f t="shared" si="27"/>
        <v/>
      </c>
      <c r="D215" s="65" t="str">
        <f t="shared" si="27"/>
        <v>medium</v>
      </c>
      <c r="E215" s="66">
        <f t="shared" ref="E215:L215" si="33">IF(E44="","",LOG10(E44))</f>
        <v>2.89</v>
      </c>
      <c r="F215" s="66">
        <f t="shared" si="33"/>
        <v>2.88</v>
      </c>
      <c r="G215" s="66">
        <f t="shared" si="33"/>
        <v>2.94</v>
      </c>
      <c r="H215" s="66">
        <f t="shared" si="33"/>
        <v>2.8600000000000003</v>
      </c>
      <c r="I215" s="66">
        <f t="shared" si="33"/>
        <v>2.8100000000000005</v>
      </c>
      <c r="J215" s="66">
        <f t="shared" si="33"/>
        <v>2.6600000000000006</v>
      </c>
      <c r="K215" s="66">
        <f t="shared" si="33"/>
        <v>3.0400000000000005</v>
      </c>
      <c r="L215" s="66">
        <f t="shared" si="33"/>
        <v>3.0800000000000005</v>
      </c>
      <c r="M215" s="83"/>
      <c r="N215" s="83"/>
      <c r="O215" s="65" t="str">
        <f t="shared" si="29"/>
        <v/>
      </c>
      <c r="P215" s="65" t="str">
        <f t="shared" si="29"/>
        <v/>
      </c>
      <c r="Q215" s="65" t="str">
        <f t="shared" si="29"/>
        <v>medium</v>
      </c>
      <c r="R215" s="66">
        <f t="shared" ref="R215:Y215" si="34">IF(R44="","",LOG10(R44))</f>
        <v>2.89</v>
      </c>
      <c r="S215" s="66">
        <f t="shared" si="34"/>
        <v>2.88</v>
      </c>
      <c r="T215" s="66">
        <f t="shared" si="34"/>
        <v>2.94</v>
      </c>
      <c r="U215" s="66">
        <f t="shared" si="34"/>
        <v>2.8600000000000003</v>
      </c>
      <c r="V215" s="66">
        <f t="shared" si="34"/>
        <v>2.8100000000000005</v>
      </c>
      <c r="W215" s="66">
        <f t="shared" si="34"/>
        <v>2.6600000000000006</v>
      </c>
      <c r="X215" s="66">
        <f t="shared" si="34"/>
        <v>3.0400000000000005</v>
      </c>
      <c r="Y215" s="66">
        <f t="shared" si="34"/>
        <v>3.0800000000000005</v>
      </c>
      <c r="Z215" s="83"/>
      <c r="AA215" s="83"/>
    </row>
    <row r="216" spans="1:27" ht="11.25" hidden="1" customHeight="1" x14ac:dyDescent="0.2">
      <c r="A216" s="83"/>
      <c r="B216" s="65" t="str">
        <f t="shared" si="27"/>
        <v/>
      </c>
      <c r="C216" s="65" t="str">
        <f t="shared" si="27"/>
        <v/>
      </c>
      <c r="D216" s="65" t="str">
        <f t="shared" si="27"/>
        <v>medium</v>
      </c>
      <c r="E216" s="66">
        <f t="shared" ref="E216:L218" si="35">IF(E45="","",LOG10(E45))</f>
        <v>2.83</v>
      </c>
      <c r="F216" s="66">
        <f t="shared" si="35"/>
        <v>2.9300000000000006</v>
      </c>
      <c r="G216" s="66">
        <f t="shared" si="35"/>
        <v>2.9300000000000006</v>
      </c>
      <c r="H216" s="66">
        <f t="shared" si="35"/>
        <v>2.9800000000000004</v>
      </c>
      <c r="I216" s="66">
        <f t="shared" si="35"/>
        <v>2.91</v>
      </c>
      <c r="J216" s="66">
        <f t="shared" si="35"/>
        <v>3.1100000000000003</v>
      </c>
      <c r="K216" s="66">
        <f t="shared" si="35"/>
        <v>2.96</v>
      </c>
      <c r="L216" s="66">
        <f t="shared" si="35"/>
        <v>2.9700000000000006</v>
      </c>
      <c r="M216" s="83"/>
      <c r="N216" s="83"/>
      <c r="O216" s="65" t="str">
        <f t="shared" si="29"/>
        <v/>
      </c>
      <c r="P216" s="65" t="str">
        <f t="shared" si="29"/>
        <v/>
      </c>
      <c r="Q216" s="65" t="str">
        <f t="shared" si="29"/>
        <v>medium</v>
      </c>
      <c r="R216" s="66">
        <f t="shared" ref="R216:Y218" si="36">IF(R45="","",LOG10(R45))</f>
        <v>2.83</v>
      </c>
      <c r="S216" s="66">
        <f t="shared" si="36"/>
        <v>2.9300000000000006</v>
      </c>
      <c r="T216" s="66">
        <f t="shared" si="36"/>
        <v>2.9300000000000006</v>
      </c>
      <c r="U216" s="66">
        <f t="shared" si="36"/>
        <v>2.9800000000000004</v>
      </c>
      <c r="V216" s="66">
        <f t="shared" si="36"/>
        <v>2.91</v>
      </c>
      <c r="W216" s="66">
        <f t="shared" si="36"/>
        <v>3.1100000000000003</v>
      </c>
      <c r="X216" s="66">
        <f t="shared" si="36"/>
        <v>2.96</v>
      </c>
      <c r="Y216" s="66">
        <f t="shared" si="36"/>
        <v>2.9700000000000006</v>
      </c>
      <c r="Z216" s="83"/>
      <c r="AA216" s="83"/>
    </row>
    <row r="217" spans="1:27" ht="11.25" hidden="1" customHeight="1" x14ac:dyDescent="0.2">
      <c r="A217" s="83"/>
      <c r="B217" s="65" t="str">
        <f t="shared" si="27"/>
        <v/>
      </c>
      <c r="C217" s="65" t="str">
        <f t="shared" si="27"/>
        <v/>
      </c>
      <c r="D217" s="65" t="str">
        <f t="shared" si="27"/>
        <v>medium</v>
      </c>
      <c r="E217" s="66">
        <f t="shared" si="35"/>
        <v>3.3600000000000003</v>
      </c>
      <c r="F217" s="66">
        <f t="shared" si="35"/>
        <v>3.18</v>
      </c>
      <c r="G217" s="66">
        <f t="shared" si="35"/>
        <v>2.91</v>
      </c>
      <c r="H217" s="66">
        <f t="shared" si="35"/>
        <v>2.9300000000000006</v>
      </c>
      <c r="I217" s="66">
        <f t="shared" si="35"/>
        <v>3.0800000000000005</v>
      </c>
      <c r="J217" s="66">
        <f t="shared" si="35"/>
        <v>3.15</v>
      </c>
      <c r="K217" s="66">
        <f t="shared" si="35"/>
        <v>2.99</v>
      </c>
      <c r="L217" s="66">
        <f t="shared" si="35"/>
        <v>2.9000000000000004</v>
      </c>
      <c r="M217" s="83"/>
      <c r="N217" s="83"/>
      <c r="O217" s="65" t="str">
        <f t="shared" si="29"/>
        <v/>
      </c>
      <c r="P217" s="65" t="str">
        <f t="shared" si="29"/>
        <v/>
      </c>
      <c r="Q217" s="65" t="str">
        <f t="shared" si="29"/>
        <v>medium</v>
      </c>
      <c r="R217" s="66">
        <f t="shared" si="36"/>
        <v>3.3600000000000003</v>
      </c>
      <c r="S217" s="66">
        <f t="shared" si="36"/>
        <v>3.18</v>
      </c>
      <c r="T217" s="66">
        <f t="shared" si="36"/>
        <v>2.91</v>
      </c>
      <c r="U217" s="66">
        <f t="shared" si="36"/>
        <v>2.9300000000000006</v>
      </c>
      <c r="V217" s="66">
        <f t="shared" si="36"/>
        <v>3.0800000000000005</v>
      </c>
      <c r="W217" s="66">
        <f t="shared" si="36"/>
        <v>3.15</v>
      </c>
      <c r="X217" s="66">
        <f t="shared" si="36"/>
        <v>2.99</v>
      </c>
      <c r="Y217" s="66">
        <f t="shared" si="36"/>
        <v>2.9000000000000004</v>
      </c>
      <c r="Z217" s="83"/>
      <c r="AA217" s="83"/>
    </row>
    <row r="218" spans="1:27" ht="11.25" hidden="1" customHeight="1" x14ac:dyDescent="0.2">
      <c r="A218" s="83"/>
      <c r="B218" s="65" t="str">
        <f t="shared" si="27"/>
        <v/>
      </c>
      <c r="C218" s="65" t="str">
        <f t="shared" si="27"/>
        <v/>
      </c>
      <c r="D218" s="65" t="str">
        <f t="shared" si="27"/>
        <v>medium</v>
      </c>
      <c r="E218" s="66">
        <f t="shared" si="35"/>
        <v>3.2800000000000007</v>
      </c>
      <c r="F218" s="66">
        <f t="shared" si="35"/>
        <v>3.26</v>
      </c>
      <c r="G218" s="66">
        <f t="shared" si="35"/>
        <v>2.9700000000000006</v>
      </c>
      <c r="H218" s="66">
        <f t="shared" si="35"/>
        <v>2.91</v>
      </c>
      <c r="I218" s="66">
        <f t="shared" si="35"/>
        <v>3.2000000000000006</v>
      </c>
      <c r="J218" s="66">
        <f t="shared" si="35"/>
        <v>3.2000000000000006</v>
      </c>
      <c r="K218" s="66">
        <f t="shared" si="35"/>
        <v>2.94</v>
      </c>
      <c r="L218" s="66">
        <f t="shared" si="35"/>
        <v>2.91</v>
      </c>
      <c r="M218" s="83"/>
      <c r="N218" s="83"/>
      <c r="O218" s="65" t="str">
        <f t="shared" si="29"/>
        <v/>
      </c>
      <c r="P218" s="65" t="str">
        <f t="shared" si="29"/>
        <v/>
      </c>
      <c r="Q218" s="65" t="str">
        <f t="shared" si="29"/>
        <v>medium</v>
      </c>
      <c r="R218" s="66">
        <f t="shared" si="36"/>
        <v>3.2800000000000002</v>
      </c>
      <c r="S218" s="66">
        <f t="shared" si="36"/>
        <v>3.26</v>
      </c>
      <c r="T218" s="66">
        <f t="shared" si="36"/>
        <v>2.9700000000000006</v>
      </c>
      <c r="U218" s="66">
        <f t="shared" si="36"/>
        <v>2.91</v>
      </c>
      <c r="V218" s="66">
        <f t="shared" si="36"/>
        <v>3.2000000000000006</v>
      </c>
      <c r="W218" s="66">
        <f t="shared" si="36"/>
        <v>3.2000000000000006</v>
      </c>
      <c r="X218" s="66">
        <f t="shared" si="36"/>
        <v>2.94</v>
      </c>
      <c r="Y218" s="66">
        <f t="shared" si="36"/>
        <v>2.91</v>
      </c>
      <c r="Z218" s="83"/>
      <c r="AA218" s="83"/>
    </row>
    <row r="219" spans="1:27" hidden="1" x14ac:dyDescent="0.2">
      <c r="A219" s="83"/>
      <c r="B219" s="65" t="str">
        <f t="shared" si="27"/>
        <v/>
      </c>
      <c r="C219" s="65" t="str">
        <f t="shared" si="27"/>
        <v/>
      </c>
      <c r="D219" s="65" t="str">
        <f t="shared" si="27"/>
        <v>high</v>
      </c>
      <c r="E219" s="66">
        <f t="shared" ref="E219:L222" si="37">IF(E48="","",LOG10(E48))</f>
        <v>4.080000000000001</v>
      </c>
      <c r="F219" s="66">
        <f t="shared" si="37"/>
        <v>3.8000000000000003</v>
      </c>
      <c r="G219" s="66">
        <f t="shared" si="37"/>
        <v>4.1800000000000006</v>
      </c>
      <c r="H219" s="66">
        <f t="shared" si="37"/>
        <v>4</v>
      </c>
      <c r="I219" s="66">
        <f t="shared" si="37"/>
        <v>4.620000000000001</v>
      </c>
      <c r="J219" s="66">
        <f t="shared" si="37"/>
        <v>4.3600000000000003</v>
      </c>
      <c r="K219" s="66">
        <f t="shared" si="37"/>
        <v>4.26</v>
      </c>
      <c r="L219" s="66">
        <f t="shared" si="37"/>
        <v>4.080000000000001</v>
      </c>
      <c r="M219" s="83"/>
      <c r="N219" s="83"/>
      <c r="O219" s="65" t="str">
        <f t="shared" si="29"/>
        <v/>
      </c>
      <c r="P219" s="65" t="str">
        <f t="shared" si="29"/>
        <v/>
      </c>
      <c r="Q219" s="65" t="str">
        <f t="shared" si="29"/>
        <v>high</v>
      </c>
      <c r="R219" s="66">
        <f t="shared" ref="R219:Y222" si="38">IF(R48="","",LOG10(R48))</f>
        <v>4.080000000000001</v>
      </c>
      <c r="S219" s="66">
        <f t="shared" si="38"/>
        <v>3.8000000000000003</v>
      </c>
      <c r="T219" s="66">
        <f t="shared" si="38"/>
        <v>4.1800000000000006</v>
      </c>
      <c r="U219" s="66">
        <f t="shared" si="38"/>
        <v>4</v>
      </c>
      <c r="V219" s="66">
        <f t="shared" si="38"/>
        <v>4.620000000000001</v>
      </c>
      <c r="W219" s="66">
        <f t="shared" si="38"/>
        <v>4.3600000000000003</v>
      </c>
      <c r="X219" s="66">
        <f t="shared" si="38"/>
        <v>4.26</v>
      </c>
      <c r="Y219" s="66">
        <f t="shared" si="38"/>
        <v>4.080000000000001</v>
      </c>
      <c r="Z219" s="83"/>
      <c r="AA219" s="83"/>
    </row>
    <row r="220" spans="1:27" hidden="1" x14ac:dyDescent="0.2">
      <c r="A220" s="83"/>
      <c r="B220" s="65" t="str">
        <f t="shared" si="27"/>
        <v/>
      </c>
      <c r="C220" s="65" t="str">
        <f t="shared" si="27"/>
        <v/>
      </c>
      <c r="D220" s="65" t="str">
        <f t="shared" si="27"/>
        <v>high</v>
      </c>
      <c r="E220" s="66">
        <f t="shared" si="37"/>
        <v>3.9400000000000008</v>
      </c>
      <c r="F220" s="66">
        <f t="shared" si="37"/>
        <v>3.7900000000000005</v>
      </c>
      <c r="G220" s="66">
        <f t="shared" si="37"/>
        <v>4.3400000000000007</v>
      </c>
      <c r="H220" s="66">
        <f t="shared" si="37"/>
        <v>4.2</v>
      </c>
      <c r="I220" s="66">
        <f t="shared" si="37"/>
        <v>4.1100000000000003</v>
      </c>
      <c r="J220" s="66">
        <f t="shared" si="37"/>
        <v>4.120000000000001</v>
      </c>
      <c r="K220" s="66">
        <f t="shared" si="37"/>
        <v>4.1500000000000004</v>
      </c>
      <c r="L220" s="66">
        <f t="shared" si="37"/>
        <v>4.080000000000001</v>
      </c>
      <c r="M220" s="83"/>
      <c r="N220" s="83"/>
      <c r="O220" s="65" t="str">
        <f t="shared" si="29"/>
        <v/>
      </c>
      <c r="P220" s="65" t="str">
        <f t="shared" si="29"/>
        <v/>
      </c>
      <c r="Q220" s="65" t="str">
        <f t="shared" si="29"/>
        <v>high</v>
      </c>
      <c r="R220" s="66">
        <f t="shared" si="38"/>
        <v>3.9400000000000008</v>
      </c>
      <c r="S220" s="66">
        <f t="shared" si="38"/>
        <v>3.7900000000000005</v>
      </c>
      <c r="T220" s="66">
        <f t="shared" si="38"/>
        <v>4.3400000000000007</v>
      </c>
      <c r="U220" s="66">
        <f t="shared" si="38"/>
        <v>4.2</v>
      </c>
      <c r="V220" s="66">
        <f t="shared" si="38"/>
        <v>4.1100000000000003</v>
      </c>
      <c r="W220" s="66">
        <f t="shared" si="38"/>
        <v>4.120000000000001</v>
      </c>
      <c r="X220" s="66">
        <f t="shared" si="38"/>
        <v>4.1500000000000004</v>
      </c>
      <c r="Y220" s="66">
        <f t="shared" si="38"/>
        <v>4.080000000000001</v>
      </c>
      <c r="Z220" s="83"/>
      <c r="AA220" s="83"/>
    </row>
    <row r="221" spans="1:27" hidden="1" x14ac:dyDescent="0.2">
      <c r="A221" s="83"/>
      <c r="B221" s="65" t="str">
        <f t="shared" si="27"/>
        <v/>
      </c>
      <c r="C221" s="65" t="str">
        <f t="shared" si="27"/>
        <v/>
      </c>
      <c r="D221" s="65" t="str">
        <f t="shared" si="27"/>
        <v>high</v>
      </c>
      <c r="E221" s="66">
        <f t="shared" si="37"/>
        <v>4.1500000000000004</v>
      </c>
      <c r="F221" s="66">
        <f t="shared" si="37"/>
        <v>3.7200000000000006</v>
      </c>
      <c r="G221" s="66">
        <f t="shared" si="37"/>
        <v>4.3400000000000007</v>
      </c>
      <c r="H221" s="66">
        <f t="shared" si="37"/>
        <v>4.1100000000000003</v>
      </c>
      <c r="I221" s="66">
        <f t="shared" si="37"/>
        <v>3.9800000000000004</v>
      </c>
      <c r="J221" s="66">
        <f t="shared" si="37"/>
        <v>3.7400000000000007</v>
      </c>
      <c r="K221" s="66">
        <f t="shared" si="37"/>
        <v>4.3</v>
      </c>
      <c r="L221" s="66">
        <f t="shared" si="37"/>
        <v>4.080000000000001</v>
      </c>
      <c r="M221" s="83"/>
      <c r="N221" s="83"/>
      <c r="O221" s="65" t="str">
        <f t="shared" si="29"/>
        <v/>
      </c>
      <c r="P221" s="65" t="str">
        <f t="shared" si="29"/>
        <v/>
      </c>
      <c r="Q221" s="65" t="str">
        <f t="shared" si="29"/>
        <v>high</v>
      </c>
      <c r="R221" s="66">
        <f t="shared" si="38"/>
        <v>4.1500000000000004</v>
      </c>
      <c r="S221" s="66">
        <f t="shared" si="38"/>
        <v>3.7200000000000006</v>
      </c>
      <c r="T221" s="66">
        <f t="shared" si="38"/>
        <v>4.3400000000000007</v>
      </c>
      <c r="U221" s="66">
        <f t="shared" si="38"/>
        <v>4.1100000000000003</v>
      </c>
      <c r="V221" s="66">
        <f t="shared" si="38"/>
        <v>3.9800000000000004</v>
      </c>
      <c r="W221" s="66">
        <f t="shared" si="38"/>
        <v>3.7400000000000007</v>
      </c>
      <c r="X221" s="66">
        <f t="shared" si="38"/>
        <v>4.3</v>
      </c>
      <c r="Y221" s="66">
        <f t="shared" si="38"/>
        <v>4.080000000000001</v>
      </c>
      <c r="Z221" s="83"/>
      <c r="AA221" s="83"/>
    </row>
    <row r="222" spans="1:27" hidden="1" x14ac:dyDescent="0.2">
      <c r="A222" s="83"/>
      <c r="B222" s="65" t="str">
        <f t="shared" si="27"/>
        <v/>
      </c>
      <c r="C222" s="65" t="str">
        <f t="shared" si="27"/>
        <v/>
      </c>
      <c r="D222" s="65" t="str">
        <f t="shared" si="27"/>
        <v>high</v>
      </c>
      <c r="E222" s="66">
        <f t="shared" si="37"/>
        <v>4.26</v>
      </c>
      <c r="F222" s="66">
        <f t="shared" si="37"/>
        <v>4.2300000000000013</v>
      </c>
      <c r="G222" s="66">
        <f t="shared" si="37"/>
        <v>4.1100000000000003</v>
      </c>
      <c r="H222" s="66">
        <f t="shared" si="37"/>
        <v>3.890000000000001</v>
      </c>
      <c r="I222" s="66">
        <f t="shared" si="37"/>
        <v>4.5600000000000005</v>
      </c>
      <c r="J222" s="66">
        <f t="shared" si="37"/>
        <v>4.5100000000000007</v>
      </c>
      <c r="K222" s="66">
        <f t="shared" si="37"/>
        <v>4.120000000000001</v>
      </c>
      <c r="L222" s="66">
        <f t="shared" si="37"/>
        <v>4.1100000000000003</v>
      </c>
      <c r="M222" s="83"/>
      <c r="N222" s="83"/>
      <c r="O222" s="65" t="str">
        <f t="shared" si="29"/>
        <v/>
      </c>
      <c r="P222" s="65" t="str">
        <f t="shared" si="29"/>
        <v/>
      </c>
      <c r="Q222" s="65" t="str">
        <f t="shared" si="29"/>
        <v>high</v>
      </c>
      <c r="R222" s="66">
        <f t="shared" si="38"/>
        <v>4.26</v>
      </c>
      <c r="S222" s="66">
        <f t="shared" si="38"/>
        <v>4.2300000000000013</v>
      </c>
      <c r="T222" s="66">
        <f t="shared" si="38"/>
        <v>4.1100000000000003</v>
      </c>
      <c r="U222" s="66">
        <f t="shared" si="38"/>
        <v>3.890000000000001</v>
      </c>
      <c r="V222" s="66">
        <f t="shared" si="38"/>
        <v>4.5600000000000005</v>
      </c>
      <c r="W222" s="66">
        <f t="shared" si="38"/>
        <v>4.5100000000000007</v>
      </c>
      <c r="X222" s="66">
        <f t="shared" si="38"/>
        <v>4.120000000000001</v>
      </c>
      <c r="Y222" s="66">
        <f t="shared" si="38"/>
        <v>4.1100000000000003</v>
      </c>
      <c r="Z222" s="83"/>
      <c r="AA222" s="83"/>
    </row>
    <row r="223" spans="1:27" hidden="1" x14ac:dyDescent="0.2">
      <c r="A223" s="83"/>
      <c r="B223" s="61"/>
      <c r="C223" s="61"/>
      <c r="D223" s="61"/>
      <c r="E223" s="84"/>
      <c r="F223" s="84"/>
      <c r="G223" s="84"/>
      <c r="H223" s="84"/>
      <c r="I223" s="84"/>
      <c r="J223" s="84"/>
      <c r="K223" s="84"/>
      <c r="L223" s="84"/>
      <c r="M223" s="84"/>
      <c r="N223" s="83"/>
      <c r="O223" s="61"/>
      <c r="P223" s="61"/>
      <c r="Q223" s="61"/>
      <c r="R223" s="84"/>
      <c r="S223" s="84"/>
      <c r="T223" s="84"/>
      <c r="U223" s="84"/>
      <c r="V223" s="84"/>
      <c r="W223" s="84"/>
      <c r="X223" s="84"/>
      <c r="Y223" s="84"/>
      <c r="Z223" s="84"/>
      <c r="AA223" s="83"/>
    </row>
    <row r="224" spans="1:27" hidden="1" x14ac:dyDescent="0.2">
      <c r="A224" s="83"/>
      <c r="B224" s="61"/>
      <c r="C224" s="61"/>
      <c r="D224" s="61"/>
      <c r="E224" s="84"/>
      <c r="F224" s="84"/>
      <c r="G224" s="84"/>
      <c r="H224" s="84"/>
      <c r="I224" s="84"/>
      <c r="J224" s="84"/>
      <c r="K224" s="84"/>
      <c r="L224" s="84"/>
      <c r="M224" s="84"/>
      <c r="N224" s="83"/>
      <c r="O224" s="61"/>
      <c r="P224" s="61"/>
      <c r="Q224" s="61"/>
      <c r="R224" s="84"/>
      <c r="S224" s="84"/>
      <c r="T224" s="84"/>
      <c r="U224" s="84"/>
      <c r="V224" s="84"/>
      <c r="W224" s="84"/>
      <c r="X224" s="84"/>
      <c r="Y224" s="84"/>
      <c r="Z224" s="84"/>
      <c r="AA224" s="83"/>
    </row>
    <row r="225" spans="1:27" ht="10.8" hidden="1" thickBot="1" x14ac:dyDescent="0.25">
      <c r="A225" s="83"/>
      <c r="B225" s="61"/>
      <c r="C225" s="61"/>
      <c r="D225" s="61"/>
      <c r="E225" s="84"/>
      <c r="F225" s="84"/>
      <c r="G225" s="84"/>
      <c r="H225" s="84"/>
      <c r="I225" s="84"/>
      <c r="J225" s="84"/>
      <c r="K225" s="84"/>
      <c r="L225" s="84"/>
      <c r="M225" s="84"/>
      <c r="N225" s="83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83"/>
    </row>
    <row r="226" spans="1:27" ht="10.8" hidden="1" thickBot="1" x14ac:dyDescent="0.25">
      <c r="A226" s="83"/>
      <c r="B226" s="151" t="str">
        <f>B53</f>
        <v>(Food) Category 7</v>
      </c>
      <c r="C226" s="150"/>
      <c r="D226" s="152" t="str">
        <f>IF(D53="","",D53)</f>
        <v>Category 7</v>
      </c>
      <c r="E226" s="153"/>
      <c r="F226" s="60"/>
      <c r="G226" s="60"/>
      <c r="H226" s="60"/>
      <c r="I226" s="60"/>
      <c r="J226" s="60"/>
      <c r="K226" s="60"/>
      <c r="L226" s="60"/>
      <c r="M226" s="60"/>
      <c r="N226" s="83"/>
      <c r="O226" s="151" t="str">
        <f>O53</f>
        <v>(Food) Category 8</v>
      </c>
      <c r="P226" s="150"/>
      <c r="Q226" s="152" t="str">
        <f>IF(Q53="","",Q53)</f>
        <v>Category 8</v>
      </c>
      <c r="R226" s="153"/>
      <c r="S226" s="60"/>
      <c r="T226" s="60"/>
      <c r="U226" s="60"/>
      <c r="V226" s="60"/>
      <c r="W226" s="60"/>
      <c r="X226" s="60"/>
      <c r="Y226" s="60"/>
      <c r="Z226" s="60"/>
      <c r="AA226" s="83"/>
    </row>
    <row r="227" spans="1:27" ht="10.8" hidden="1" thickBot="1" x14ac:dyDescent="0.25">
      <c r="A227" s="83"/>
      <c r="B227" s="151" t="str">
        <f>B54</f>
        <v>(Food) Type 7</v>
      </c>
      <c r="C227" s="150"/>
      <c r="D227" s="152" t="str">
        <f>IF(D54="","",D54)</f>
        <v>Type 7</v>
      </c>
      <c r="E227" s="153"/>
      <c r="F227" s="60"/>
      <c r="G227" s="60"/>
      <c r="H227" s="60"/>
      <c r="I227" s="60"/>
      <c r="J227" s="60"/>
      <c r="K227" s="60"/>
      <c r="L227" s="60"/>
      <c r="M227" s="60"/>
      <c r="N227" s="83"/>
      <c r="O227" s="151" t="str">
        <f>O54</f>
        <v>(Food) Type 8</v>
      </c>
      <c r="P227" s="150"/>
      <c r="Q227" s="152" t="str">
        <f>IF(Q54="","",Q54)</f>
        <v>Type 8</v>
      </c>
      <c r="R227" s="153"/>
      <c r="S227" s="60"/>
      <c r="T227" s="60"/>
      <c r="U227" s="60"/>
      <c r="V227" s="60"/>
      <c r="W227" s="60"/>
      <c r="X227" s="60"/>
      <c r="Y227" s="60"/>
      <c r="Z227" s="60"/>
      <c r="AA227" s="83"/>
    </row>
    <row r="228" spans="1:27" hidden="1" x14ac:dyDescent="0.2">
      <c r="A228" s="83"/>
      <c r="B228" s="154"/>
      <c r="C228" s="155"/>
      <c r="D228" s="155"/>
      <c r="E228" s="156" t="s">
        <v>1</v>
      </c>
      <c r="F228" s="157"/>
      <c r="G228" s="157"/>
      <c r="H228" s="157"/>
      <c r="I228" s="149" t="s">
        <v>2</v>
      </c>
      <c r="J228" s="150"/>
      <c r="K228" s="150"/>
      <c r="L228" s="150"/>
      <c r="M228" s="83"/>
      <c r="N228" s="83"/>
      <c r="O228" s="154"/>
      <c r="P228" s="155"/>
      <c r="Q228" s="155"/>
      <c r="R228" s="156" t="s">
        <v>1</v>
      </c>
      <c r="S228" s="157"/>
      <c r="T228" s="157"/>
      <c r="U228" s="157"/>
      <c r="V228" s="149" t="s">
        <v>2</v>
      </c>
      <c r="W228" s="150"/>
      <c r="X228" s="150"/>
      <c r="Y228" s="150"/>
      <c r="Z228" s="83"/>
      <c r="AA228" s="83"/>
    </row>
    <row r="229" spans="1:27" ht="10.8" hidden="1" thickBot="1" x14ac:dyDescent="0.25">
      <c r="A229" s="83"/>
      <c r="B229" s="62" t="s">
        <v>39</v>
      </c>
      <c r="C229" s="63" t="s">
        <v>0</v>
      </c>
      <c r="D229" s="63" t="s">
        <v>7</v>
      </c>
      <c r="E229" s="63" t="s">
        <v>3</v>
      </c>
      <c r="F229" s="63" t="s">
        <v>4</v>
      </c>
      <c r="G229" s="63" t="s">
        <v>5</v>
      </c>
      <c r="H229" s="63" t="s">
        <v>6</v>
      </c>
      <c r="I229" s="63" t="s">
        <v>3</v>
      </c>
      <c r="J229" s="63" t="s">
        <v>4</v>
      </c>
      <c r="K229" s="63" t="s">
        <v>5</v>
      </c>
      <c r="L229" s="64" t="s">
        <v>6</v>
      </c>
      <c r="M229" s="83"/>
      <c r="N229" s="83"/>
      <c r="O229" s="62" t="s">
        <v>39</v>
      </c>
      <c r="P229" s="63" t="s">
        <v>0</v>
      </c>
      <c r="Q229" s="63" t="s">
        <v>7</v>
      </c>
      <c r="R229" s="63" t="s">
        <v>3</v>
      </c>
      <c r="S229" s="63" t="s">
        <v>4</v>
      </c>
      <c r="T229" s="63" t="s">
        <v>5</v>
      </c>
      <c r="U229" s="63" t="s">
        <v>6</v>
      </c>
      <c r="V229" s="63" t="s">
        <v>3</v>
      </c>
      <c r="W229" s="63" t="s">
        <v>4</v>
      </c>
      <c r="X229" s="63" t="s">
        <v>5</v>
      </c>
      <c r="Y229" s="64" t="s">
        <v>6</v>
      </c>
      <c r="Z229" s="83"/>
      <c r="AA229" s="83"/>
    </row>
    <row r="230" spans="1:27" hidden="1" x14ac:dyDescent="0.2">
      <c r="A230" s="83"/>
      <c r="B230" s="65" t="str">
        <f t="shared" ref="B230:D241" si="39">IF(B57="","",B57)</f>
        <v/>
      </c>
      <c r="C230" s="65" t="str">
        <f t="shared" si="39"/>
        <v/>
      </c>
      <c r="D230" s="65" t="str">
        <f t="shared" si="39"/>
        <v>low</v>
      </c>
      <c r="E230" s="66">
        <f t="shared" ref="E230:L230" si="40">IF(E57="","",LOG10(E57))</f>
        <v>2.08</v>
      </c>
      <c r="F230" s="66">
        <f t="shared" si="40"/>
        <v>2.1100000000000003</v>
      </c>
      <c r="G230" s="66">
        <f t="shared" si="40"/>
        <v>2.5200000000000005</v>
      </c>
      <c r="H230" s="66">
        <f t="shared" si="40"/>
        <v>2.4100000000000006</v>
      </c>
      <c r="I230" s="66">
        <f t="shared" si="40"/>
        <v>2.6500000000000004</v>
      </c>
      <c r="J230" s="66">
        <f t="shared" si="40"/>
        <v>2.9300000000000006</v>
      </c>
      <c r="K230" s="66">
        <f t="shared" si="40"/>
        <v>2.4100000000000006</v>
      </c>
      <c r="L230" s="66">
        <f t="shared" si="40"/>
        <v>2.3800000000000003</v>
      </c>
      <c r="M230" s="83"/>
      <c r="N230" s="83"/>
      <c r="O230" s="65" t="str">
        <f t="shared" ref="O230:Q241" si="41">IF(O57="","",O57)</f>
        <v/>
      </c>
      <c r="P230" s="65" t="str">
        <f t="shared" si="41"/>
        <v/>
      </c>
      <c r="Q230" s="65" t="str">
        <f t="shared" si="41"/>
        <v>low</v>
      </c>
      <c r="R230" s="66">
        <f t="shared" ref="R230:Y230" si="42">IF(R57="","",LOG10(R57))</f>
        <v>2.08</v>
      </c>
      <c r="S230" s="66">
        <f t="shared" si="42"/>
        <v>2.1100000000000003</v>
      </c>
      <c r="T230" s="66">
        <f t="shared" si="42"/>
        <v>2.5200000000000005</v>
      </c>
      <c r="U230" s="66">
        <f t="shared" si="42"/>
        <v>2.4100000000000006</v>
      </c>
      <c r="V230" s="66">
        <f t="shared" si="42"/>
        <v>2.6500000000000004</v>
      </c>
      <c r="W230" s="66">
        <f t="shared" si="42"/>
        <v>2.9300000000000006</v>
      </c>
      <c r="X230" s="66">
        <f t="shared" si="42"/>
        <v>2.4100000000000006</v>
      </c>
      <c r="Y230" s="66">
        <f t="shared" si="42"/>
        <v>2.3800000000000003</v>
      </c>
      <c r="Z230" s="83"/>
      <c r="AA230" s="83"/>
    </row>
    <row r="231" spans="1:27" hidden="1" x14ac:dyDescent="0.2">
      <c r="A231" s="83"/>
      <c r="B231" s="65" t="str">
        <f t="shared" si="39"/>
        <v/>
      </c>
      <c r="C231" s="65" t="str">
        <f t="shared" si="39"/>
        <v/>
      </c>
      <c r="D231" s="65" t="str">
        <f t="shared" si="39"/>
        <v>low</v>
      </c>
      <c r="E231" s="66">
        <f t="shared" ref="E231:L233" si="43">IF(E58="","",LOG10(E58))</f>
        <v>2.15</v>
      </c>
      <c r="F231" s="66">
        <f t="shared" si="43"/>
        <v>2.4500000000000002</v>
      </c>
      <c r="G231" s="66">
        <f t="shared" si="43"/>
        <v>2.4500000000000002</v>
      </c>
      <c r="H231" s="66">
        <f t="shared" si="43"/>
        <v>2.3199999999999998</v>
      </c>
      <c r="I231" s="66">
        <f t="shared" si="43"/>
        <v>2.7600000000000002</v>
      </c>
      <c r="J231" s="66">
        <f t="shared" si="43"/>
        <v>2.54</v>
      </c>
      <c r="K231" s="66">
        <f t="shared" si="43"/>
        <v>2.3000000000000003</v>
      </c>
      <c r="L231" s="66">
        <f t="shared" si="43"/>
        <v>2.4900000000000007</v>
      </c>
      <c r="M231" s="83"/>
      <c r="N231" s="83"/>
      <c r="O231" s="65" t="str">
        <f t="shared" si="41"/>
        <v/>
      </c>
      <c r="P231" s="65" t="str">
        <f t="shared" si="41"/>
        <v/>
      </c>
      <c r="Q231" s="65" t="str">
        <f t="shared" si="41"/>
        <v>low</v>
      </c>
      <c r="R231" s="66">
        <f t="shared" ref="R231:Y233" si="44">IF(R58="","",LOG10(R58))</f>
        <v>2.15</v>
      </c>
      <c r="S231" s="66">
        <f t="shared" si="44"/>
        <v>2.4500000000000002</v>
      </c>
      <c r="T231" s="66">
        <f t="shared" si="44"/>
        <v>2.4500000000000002</v>
      </c>
      <c r="U231" s="66">
        <f t="shared" si="44"/>
        <v>2.3199999999999998</v>
      </c>
      <c r="V231" s="66">
        <f t="shared" si="44"/>
        <v>2.7600000000000002</v>
      </c>
      <c r="W231" s="66">
        <f t="shared" si="44"/>
        <v>2.54</v>
      </c>
      <c r="X231" s="66">
        <f t="shared" si="44"/>
        <v>2.3000000000000003</v>
      </c>
      <c r="Y231" s="66">
        <f t="shared" si="44"/>
        <v>2.4900000000000007</v>
      </c>
      <c r="Z231" s="83"/>
      <c r="AA231" s="83"/>
    </row>
    <row r="232" spans="1:27" hidden="1" x14ac:dyDescent="0.2">
      <c r="A232" s="83"/>
      <c r="B232" s="65" t="str">
        <f t="shared" si="39"/>
        <v/>
      </c>
      <c r="C232" s="65" t="str">
        <f t="shared" si="39"/>
        <v/>
      </c>
      <c r="D232" s="65" t="str">
        <f t="shared" si="39"/>
        <v>low</v>
      </c>
      <c r="E232" s="66">
        <f t="shared" si="43"/>
        <v>2.69</v>
      </c>
      <c r="F232" s="66">
        <f t="shared" si="43"/>
        <v>2.3600000000000003</v>
      </c>
      <c r="G232" s="66">
        <f t="shared" si="43"/>
        <v>2.6200000000000006</v>
      </c>
      <c r="H232" s="66">
        <f t="shared" si="43"/>
        <v>2.4</v>
      </c>
      <c r="I232" s="66">
        <f t="shared" si="43"/>
        <v>2.7300000000000004</v>
      </c>
      <c r="J232" s="66">
        <f t="shared" si="43"/>
        <v>2.8400000000000003</v>
      </c>
      <c r="K232" s="66">
        <f t="shared" si="43"/>
        <v>2.6200000000000006</v>
      </c>
      <c r="L232" s="66">
        <f t="shared" si="43"/>
        <v>2.4</v>
      </c>
      <c r="M232" s="83"/>
      <c r="N232" s="83"/>
      <c r="O232" s="65" t="str">
        <f t="shared" si="41"/>
        <v/>
      </c>
      <c r="P232" s="65" t="str">
        <f t="shared" si="41"/>
        <v/>
      </c>
      <c r="Q232" s="65" t="str">
        <f t="shared" si="41"/>
        <v>low</v>
      </c>
      <c r="R232" s="66">
        <f t="shared" si="44"/>
        <v>2.69</v>
      </c>
      <c r="S232" s="66">
        <f t="shared" si="44"/>
        <v>2.3600000000000003</v>
      </c>
      <c r="T232" s="66">
        <f t="shared" si="44"/>
        <v>2.6200000000000006</v>
      </c>
      <c r="U232" s="66">
        <f t="shared" si="44"/>
        <v>2.4</v>
      </c>
      <c r="V232" s="66">
        <f t="shared" si="44"/>
        <v>2.7300000000000004</v>
      </c>
      <c r="W232" s="66">
        <f t="shared" si="44"/>
        <v>2.8400000000000003</v>
      </c>
      <c r="X232" s="66">
        <f t="shared" si="44"/>
        <v>2.6200000000000006</v>
      </c>
      <c r="Y232" s="66">
        <f t="shared" si="44"/>
        <v>2.4</v>
      </c>
      <c r="Z232" s="83"/>
      <c r="AA232" s="83"/>
    </row>
    <row r="233" spans="1:27" hidden="1" x14ac:dyDescent="0.2">
      <c r="A233" s="83"/>
      <c r="B233" s="65" t="str">
        <f t="shared" si="39"/>
        <v/>
      </c>
      <c r="C233" s="65" t="str">
        <f t="shared" si="39"/>
        <v/>
      </c>
      <c r="D233" s="65" t="str">
        <f t="shared" si="39"/>
        <v>low</v>
      </c>
      <c r="E233" s="66">
        <f t="shared" si="43"/>
        <v>2.5299999999999998</v>
      </c>
      <c r="F233" s="66">
        <f t="shared" si="43"/>
        <v>2.6200000000000006</v>
      </c>
      <c r="G233" s="66">
        <f t="shared" si="43"/>
        <v>2.54</v>
      </c>
      <c r="H233" s="66">
        <f t="shared" si="43"/>
        <v>2.78</v>
      </c>
      <c r="I233" s="66">
        <f t="shared" si="43"/>
        <v>2.8200000000000003</v>
      </c>
      <c r="J233" s="66">
        <f t="shared" si="43"/>
        <v>2.7400000000000007</v>
      </c>
      <c r="K233" s="66">
        <f t="shared" si="43"/>
        <v>2.5099999999999998</v>
      </c>
      <c r="L233" s="66">
        <f t="shared" si="43"/>
        <v>2.72</v>
      </c>
      <c r="M233" s="83"/>
      <c r="N233" s="83"/>
      <c r="O233" s="65" t="str">
        <f t="shared" si="41"/>
        <v/>
      </c>
      <c r="P233" s="65" t="str">
        <f t="shared" si="41"/>
        <v/>
      </c>
      <c r="Q233" s="65" t="str">
        <f t="shared" si="41"/>
        <v>low</v>
      </c>
      <c r="R233" s="66">
        <f t="shared" si="44"/>
        <v>2.5299999999999998</v>
      </c>
      <c r="S233" s="66">
        <f t="shared" si="44"/>
        <v>2.6200000000000006</v>
      </c>
      <c r="T233" s="66">
        <f t="shared" si="44"/>
        <v>2.54</v>
      </c>
      <c r="U233" s="66">
        <f t="shared" si="44"/>
        <v>2.78</v>
      </c>
      <c r="V233" s="66">
        <f t="shared" si="44"/>
        <v>2.8200000000000003</v>
      </c>
      <c r="W233" s="66">
        <f t="shared" si="44"/>
        <v>2.7400000000000007</v>
      </c>
      <c r="X233" s="66">
        <f t="shared" si="44"/>
        <v>2.5099999999999998</v>
      </c>
      <c r="Y233" s="66">
        <f t="shared" si="44"/>
        <v>2.72</v>
      </c>
      <c r="Z233" s="83"/>
      <c r="AA233" s="83"/>
    </row>
    <row r="234" spans="1:27" ht="11.25" hidden="1" customHeight="1" x14ac:dyDescent="0.2">
      <c r="A234" s="83"/>
      <c r="B234" s="65" t="str">
        <f t="shared" si="39"/>
        <v/>
      </c>
      <c r="C234" s="65" t="str">
        <f t="shared" si="39"/>
        <v/>
      </c>
      <c r="D234" s="65" t="str">
        <f t="shared" si="39"/>
        <v>medium</v>
      </c>
      <c r="E234" s="66">
        <f t="shared" ref="E234:L234" si="45">IF(E61="","",LOG10(E61))</f>
        <v>2.89</v>
      </c>
      <c r="F234" s="66">
        <f t="shared" si="45"/>
        <v>2.88</v>
      </c>
      <c r="G234" s="66">
        <f t="shared" si="45"/>
        <v>2.94</v>
      </c>
      <c r="H234" s="66">
        <f t="shared" si="45"/>
        <v>2.8600000000000003</v>
      </c>
      <c r="I234" s="66">
        <f t="shared" si="45"/>
        <v>2.8100000000000005</v>
      </c>
      <c r="J234" s="66">
        <f t="shared" si="45"/>
        <v>2.6600000000000006</v>
      </c>
      <c r="K234" s="66">
        <f t="shared" si="45"/>
        <v>3.0400000000000005</v>
      </c>
      <c r="L234" s="66">
        <f t="shared" si="45"/>
        <v>3.0800000000000005</v>
      </c>
      <c r="M234" s="83"/>
      <c r="N234" s="83"/>
      <c r="O234" s="65" t="str">
        <f t="shared" si="41"/>
        <v/>
      </c>
      <c r="P234" s="65" t="str">
        <f t="shared" si="41"/>
        <v/>
      </c>
      <c r="Q234" s="65" t="str">
        <f t="shared" si="41"/>
        <v>medium</v>
      </c>
      <c r="R234" s="66">
        <f t="shared" ref="R234:Y234" si="46">IF(R61="","",LOG10(R61))</f>
        <v>2.89</v>
      </c>
      <c r="S234" s="66">
        <f t="shared" si="46"/>
        <v>2.88</v>
      </c>
      <c r="T234" s="66">
        <f t="shared" si="46"/>
        <v>2.94</v>
      </c>
      <c r="U234" s="66">
        <f t="shared" si="46"/>
        <v>2.8600000000000003</v>
      </c>
      <c r="V234" s="66">
        <f t="shared" si="46"/>
        <v>2.8100000000000005</v>
      </c>
      <c r="W234" s="66">
        <f t="shared" si="46"/>
        <v>2.6600000000000006</v>
      </c>
      <c r="X234" s="66">
        <f t="shared" si="46"/>
        <v>3.0400000000000005</v>
      </c>
      <c r="Y234" s="66">
        <f t="shared" si="46"/>
        <v>3.0800000000000005</v>
      </c>
      <c r="Z234" s="83"/>
      <c r="AA234" s="83"/>
    </row>
    <row r="235" spans="1:27" ht="11.25" hidden="1" customHeight="1" x14ac:dyDescent="0.2">
      <c r="A235" s="83"/>
      <c r="B235" s="65" t="str">
        <f t="shared" si="39"/>
        <v/>
      </c>
      <c r="C235" s="65" t="str">
        <f t="shared" si="39"/>
        <v/>
      </c>
      <c r="D235" s="65" t="str">
        <f t="shared" si="39"/>
        <v>medium</v>
      </c>
      <c r="E235" s="66">
        <f t="shared" ref="E235:L237" si="47">IF(E62="","",LOG10(E62))</f>
        <v>2.83</v>
      </c>
      <c r="F235" s="66">
        <f t="shared" si="47"/>
        <v>2.9300000000000006</v>
      </c>
      <c r="G235" s="66">
        <f t="shared" si="47"/>
        <v>2.9300000000000006</v>
      </c>
      <c r="H235" s="66">
        <f t="shared" si="47"/>
        <v>2.9800000000000004</v>
      </c>
      <c r="I235" s="66">
        <f t="shared" si="47"/>
        <v>2.91</v>
      </c>
      <c r="J235" s="66">
        <f t="shared" si="47"/>
        <v>3.1100000000000003</v>
      </c>
      <c r="K235" s="66">
        <f t="shared" si="47"/>
        <v>2.96</v>
      </c>
      <c r="L235" s="66">
        <f t="shared" si="47"/>
        <v>2.9700000000000006</v>
      </c>
      <c r="M235" s="83"/>
      <c r="N235" s="83"/>
      <c r="O235" s="65" t="str">
        <f t="shared" si="41"/>
        <v/>
      </c>
      <c r="P235" s="65" t="str">
        <f t="shared" si="41"/>
        <v/>
      </c>
      <c r="Q235" s="65" t="str">
        <f t="shared" si="41"/>
        <v>medium</v>
      </c>
      <c r="R235" s="66">
        <f t="shared" ref="R235:Y237" si="48">IF(R62="","",LOG10(R62))</f>
        <v>2.83</v>
      </c>
      <c r="S235" s="66">
        <f t="shared" si="48"/>
        <v>2.9300000000000006</v>
      </c>
      <c r="T235" s="66">
        <f t="shared" si="48"/>
        <v>2.9300000000000006</v>
      </c>
      <c r="U235" s="66">
        <f t="shared" si="48"/>
        <v>2.9800000000000004</v>
      </c>
      <c r="V235" s="66">
        <f t="shared" si="48"/>
        <v>2.91</v>
      </c>
      <c r="W235" s="66">
        <f t="shared" si="48"/>
        <v>3.1100000000000003</v>
      </c>
      <c r="X235" s="66">
        <f t="shared" si="48"/>
        <v>2.96</v>
      </c>
      <c r="Y235" s="66">
        <f t="shared" si="48"/>
        <v>2.9700000000000006</v>
      </c>
      <c r="Z235" s="83"/>
      <c r="AA235" s="83"/>
    </row>
    <row r="236" spans="1:27" ht="11.25" hidden="1" customHeight="1" x14ac:dyDescent="0.2">
      <c r="A236" s="83"/>
      <c r="B236" s="65" t="str">
        <f t="shared" si="39"/>
        <v/>
      </c>
      <c r="C236" s="65" t="str">
        <f t="shared" si="39"/>
        <v/>
      </c>
      <c r="D236" s="65" t="str">
        <f t="shared" si="39"/>
        <v>medium</v>
      </c>
      <c r="E236" s="66">
        <f t="shared" si="47"/>
        <v>3.3600000000000003</v>
      </c>
      <c r="F236" s="66">
        <f t="shared" si="47"/>
        <v>3.18</v>
      </c>
      <c r="G236" s="66">
        <f t="shared" si="47"/>
        <v>2.91</v>
      </c>
      <c r="H236" s="66">
        <f t="shared" si="47"/>
        <v>2.9300000000000006</v>
      </c>
      <c r="I236" s="66">
        <f t="shared" si="47"/>
        <v>3.0800000000000005</v>
      </c>
      <c r="J236" s="66">
        <f t="shared" si="47"/>
        <v>3.15</v>
      </c>
      <c r="K236" s="66">
        <f t="shared" si="47"/>
        <v>2.99</v>
      </c>
      <c r="L236" s="66">
        <f t="shared" si="47"/>
        <v>2.9000000000000004</v>
      </c>
      <c r="M236" s="83"/>
      <c r="N236" s="83"/>
      <c r="O236" s="65" t="str">
        <f t="shared" si="41"/>
        <v/>
      </c>
      <c r="P236" s="65" t="str">
        <f t="shared" si="41"/>
        <v/>
      </c>
      <c r="Q236" s="65" t="str">
        <f t="shared" si="41"/>
        <v>medium</v>
      </c>
      <c r="R236" s="66">
        <f t="shared" si="48"/>
        <v>3.3600000000000003</v>
      </c>
      <c r="S236" s="66">
        <f t="shared" si="48"/>
        <v>3.18</v>
      </c>
      <c r="T236" s="66">
        <f t="shared" si="48"/>
        <v>2.91</v>
      </c>
      <c r="U236" s="66">
        <f t="shared" si="48"/>
        <v>2.9300000000000006</v>
      </c>
      <c r="V236" s="66">
        <f t="shared" si="48"/>
        <v>3.0800000000000005</v>
      </c>
      <c r="W236" s="66">
        <f t="shared" si="48"/>
        <v>3.15</v>
      </c>
      <c r="X236" s="66">
        <f t="shared" si="48"/>
        <v>2.99</v>
      </c>
      <c r="Y236" s="66">
        <f t="shared" si="48"/>
        <v>2.9000000000000004</v>
      </c>
      <c r="Z236" s="83"/>
      <c r="AA236" s="83"/>
    </row>
    <row r="237" spans="1:27" ht="11.25" hidden="1" customHeight="1" x14ac:dyDescent="0.2">
      <c r="A237" s="83"/>
      <c r="B237" s="65" t="str">
        <f t="shared" si="39"/>
        <v/>
      </c>
      <c r="C237" s="65" t="str">
        <f t="shared" si="39"/>
        <v/>
      </c>
      <c r="D237" s="65" t="str">
        <f t="shared" si="39"/>
        <v>medium</v>
      </c>
      <c r="E237" s="66">
        <f t="shared" si="47"/>
        <v>3.2800000000000002</v>
      </c>
      <c r="F237" s="66">
        <f t="shared" si="47"/>
        <v>3.26</v>
      </c>
      <c r="G237" s="66">
        <f t="shared" si="47"/>
        <v>2.9700000000000006</v>
      </c>
      <c r="H237" s="66">
        <f t="shared" si="47"/>
        <v>2.91</v>
      </c>
      <c r="I237" s="66">
        <f t="shared" si="47"/>
        <v>3.2000000000000006</v>
      </c>
      <c r="J237" s="66">
        <f t="shared" si="47"/>
        <v>3.2000000000000006</v>
      </c>
      <c r="K237" s="66">
        <f t="shared" si="47"/>
        <v>2.94</v>
      </c>
      <c r="L237" s="66">
        <f t="shared" si="47"/>
        <v>2.91</v>
      </c>
      <c r="M237" s="83"/>
      <c r="N237" s="83"/>
      <c r="O237" s="65" t="str">
        <f t="shared" si="41"/>
        <v/>
      </c>
      <c r="P237" s="65" t="str">
        <f t="shared" si="41"/>
        <v/>
      </c>
      <c r="Q237" s="65" t="str">
        <f t="shared" si="41"/>
        <v>medium</v>
      </c>
      <c r="R237" s="66">
        <f t="shared" si="48"/>
        <v>3.2800000000000002</v>
      </c>
      <c r="S237" s="66">
        <f t="shared" si="48"/>
        <v>3.26</v>
      </c>
      <c r="T237" s="66">
        <f t="shared" si="48"/>
        <v>2.9700000000000006</v>
      </c>
      <c r="U237" s="66">
        <f t="shared" si="48"/>
        <v>2.91</v>
      </c>
      <c r="V237" s="66">
        <f t="shared" si="48"/>
        <v>3.2000000000000006</v>
      </c>
      <c r="W237" s="66">
        <f t="shared" si="48"/>
        <v>3.2000000000000006</v>
      </c>
      <c r="X237" s="66">
        <f t="shared" si="48"/>
        <v>2.94</v>
      </c>
      <c r="Y237" s="66">
        <f t="shared" si="48"/>
        <v>2.91</v>
      </c>
      <c r="Z237" s="83"/>
      <c r="AA237" s="83"/>
    </row>
    <row r="238" spans="1:27" hidden="1" x14ac:dyDescent="0.2">
      <c r="A238" s="83"/>
      <c r="B238" s="65" t="str">
        <f t="shared" si="39"/>
        <v/>
      </c>
      <c r="C238" s="65" t="str">
        <f t="shared" si="39"/>
        <v/>
      </c>
      <c r="D238" s="65" t="str">
        <f t="shared" si="39"/>
        <v>high</v>
      </c>
      <c r="E238" s="66">
        <f t="shared" ref="E238:L241" si="49">IF(E65="","",LOG10(E65))</f>
        <v>4.080000000000001</v>
      </c>
      <c r="F238" s="66">
        <f t="shared" si="49"/>
        <v>3.8000000000000003</v>
      </c>
      <c r="G238" s="66">
        <f t="shared" si="49"/>
        <v>4.1800000000000006</v>
      </c>
      <c r="H238" s="66">
        <f t="shared" si="49"/>
        <v>4</v>
      </c>
      <c r="I238" s="66">
        <f t="shared" si="49"/>
        <v>4.620000000000001</v>
      </c>
      <c r="J238" s="66">
        <f t="shared" si="49"/>
        <v>4.3600000000000003</v>
      </c>
      <c r="K238" s="66">
        <f t="shared" si="49"/>
        <v>4.26</v>
      </c>
      <c r="L238" s="66">
        <f t="shared" si="49"/>
        <v>4.080000000000001</v>
      </c>
      <c r="M238" s="83"/>
      <c r="N238" s="83"/>
      <c r="O238" s="65" t="str">
        <f t="shared" si="41"/>
        <v/>
      </c>
      <c r="P238" s="65" t="str">
        <f t="shared" si="41"/>
        <v/>
      </c>
      <c r="Q238" s="65" t="str">
        <f t="shared" si="41"/>
        <v>high</v>
      </c>
      <c r="R238" s="66">
        <f t="shared" ref="R238:Y241" si="50">IF(R65="","",LOG10(R65))</f>
        <v>4.080000000000001</v>
      </c>
      <c r="S238" s="66">
        <f t="shared" si="50"/>
        <v>3.8000000000000003</v>
      </c>
      <c r="T238" s="66">
        <f t="shared" si="50"/>
        <v>4.1800000000000006</v>
      </c>
      <c r="U238" s="66">
        <f t="shared" si="50"/>
        <v>4</v>
      </c>
      <c r="V238" s="66">
        <f t="shared" si="50"/>
        <v>4.620000000000001</v>
      </c>
      <c r="W238" s="66">
        <f t="shared" si="50"/>
        <v>4.3600000000000003</v>
      </c>
      <c r="X238" s="66">
        <f t="shared" si="50"/>
        <v>4.26</v>
      </c>
      <c r="Y238" s="66">
        <f t="shared" si="50"/>
        <v>4.080000000000001</v>
      </c>
      <c r="Z238" s="83"/>
      <c r="AA238" s="83"/>
    </row>
    <row r="239" spans="1:27" hidden="1" x14ac:dyDescent="0.2">
      <c r="A239" s="83"/>
      <c r="B239" s="65" t="str">
        <f t="shared" si="39"/>
        <v/>
      </c>
      <c r="C239" s="65" t="str">
        <f t="shared" si="39"/>
        <v/>
      </c>
      <c r="D239" s="65" t="str">
        <f t="shared" si="39"/>
        <v>high</v>
      </c>
      <c r="E239" s="66">
        <f t="shared" si="49"/>
        <v>3.9400000000000008</v>
      </c>
      <c r="F239" s="66">
        <f t="shared" si="49"/>
        <v>3.7900000000000005</v>
      </c>
      <c r="G239" s="66">
        <f t="shared" si="49"/>
        <v>4.3400000000000007</v>
      </c>
      <c r="H239" s="66">
        <f t="shared" si="49"/>
        <v>4.2</v>
      </c>
      <c r="I239" s="66">
        <f t="shared" si="49"/>
        <v>4.1100000000000003</v>
      </c>
      <c r="J239" s="66">
        <f t="shared" si="49"/>
        <v>4.120000000000001</v>
      </c>
      <c r="K239" s="66">
        <f t="shared" si="49"/>
        <v>4.1500000000000004</v>
      </c>
      <c r="L239" s="66">
        <f t="shared" si="49"/>
        <v>4.080000000000001</v>
      </c>
      <c r="M239" s="83"/>
      <c r="N239" s="83"/>
      <c r="O239" s="65" t="str">
        <f t="shared" si="41"/>
        <v/>
      </c>
      <c r="P239" s="65" t="str">
        <f t="shared" si="41"/>
        <v/>
      </c>
      <c r="Q239" s="65" t="str">
        <f t="shared" si="41"/>
        <v>high</v>
      </c>
      <c r="R239" s="66">
        <f t="shared" si="50"/>
        <v>3.9400000000000008</v>
      </c>
      <c r="S239" s="66">
        <f t="shared" si="50"/>
        <v>3.7900000000000005</v>
      </c>
      <c r="T239" s="66">
        <f t="shared" si="50"/>
        <v>4.3400000000000007</v>
      </c>
      <c r="U239" s="66">
        <f t="shared" si="50"/>
        <v>4.2</v>
      </c>
      <c r="V239" s="66">
        <f t="shared" si="50"/>
        <v>4.1100000000000003</v>
      </c>
      <c r="W239" s="66">
        <f t="shared" si="50"/>
        <v>4.120000000000001</v>
      </c>
      <c r="X239" s="66">
        <f t="shared" si="50"/>
        <v>4.1500000000000004</v>
      </c>
      <c r="Y239" s="66">
        <f t="shared" si="50"/>
        <v>4.080000000000001</v>
      </c>
      <c r="Z239" s="83"/>
      <c r="AA239" s="83"/>
    </row>
    <row r="240" spans="1:27" hidden="1" x14ac:dyDescent="0.2">
      <c r="A240" s="83"/>
      <c r="B240" s="65" t="str">
        <f t="shared" si="39"/>
        <v/>
      </c>
      <c r="C240" s="65" t="str">
        <f t="shared" si="39"/>
        <v/>
      </c>
      <c r="D240" s="65" t="str">
        <f t="shared" si="39"/>
        <v>high</v>
      </c>
      <c r="E240" s="66">
        <f t="shared" si="49"/>
        <v>4.1500000000000004</v>
      </c>
      <c r="F240" s="66">
        <f t="shared" si="49"/>
        <v>3.7200000000000006</v>
      </c>
      <c r="G240" s="66">
        <f t="shared" si="49"/>
        <v>4.3400000000000007</v>
      </c>
      <c r="H240" s="66">
        <f t="shared" si="49"/>
        <v>4.1100000000000003</v>
      </c>
      <c r="I240" s="66">
        <f t="shared" si="49"/>
        <v>3.9800000000000004</v>
      </c>
      <c r="J240" s="66">
        <f t="shared" si="49"/>
        <v>3.7400000000000007</v>
      </c>
      <c r="K240" s="66">
        <f t="shared" si="49"/>
        <v>4.3</v>
      </c>
      <c r="L240" s="66">
        <f t="shared" si="49"/>
        <v>4.080000000000001</v>
      </c>
      <c r="M240" s="83"/>
      <c r="N240" s="83"/>
      <c r="O240" s="65" t="str">
        <f t="shared" si="41"/>
        <v/>
      </c>
      <c r="P240" s="65" t="str">
        <f t="shared" si="41"/>
        <v/>
      </c>
      <c r="Q240" s="65" t="str">
        <f t="shared" si="41"/>
        <v>high</v>
      </c>
      <c r="R240" s="66">
        <f t="shared" si="50"/>
        <v>4.1500000000000004</v>
      </c>
      <c r="S240" s="66">
        <f t="shared" si="50"/>
        <v>3.7200000000000006</v>
      </c>
      <c r="T240" s="66">
        <f t="shared" si="50"/>
        <v>4.3400000000000007</v>
      </c>
      <c r="U240" s="66">
        <f t="shared" si="50"/>
        <v>4.1100000000000003</v>
      </c>
      <c r="V240" s="66">
        <f t="shared" si="50"/>
        <v>3.9800000000000004</v>
      </c>
      <c r="W240" s="66">
        <f t="shared" si="50"/>
        <v>3.7400000000000007</v>
      </c>
      <c r="X240" s="66">
        <f t="shared" si="50"/>
        <v>4.3</v>
      </c>
      <c r="Y240" s="66">
        <f t="shared" si="50"/>
        <v>4.080000000000001</v>
      </c>
      <c r="Z240" s="83"/>
      <c r="AA240" s="83"/>
    </row>
    <row r="241" spans="1:27" hidden="1" x14ac:dyDescent="0.2">
      <c r="A241" s="83"/>
      <c r="B241" s="65" t="str">
        <f t="shared" si="39"/>
        <v/>
      </c>
      <c r="C241" s="65" t="str">
        <f t="shared" si="39"/>
        <v/>
      </c>
      <c r="D241" s="65" t="str">
        <f t="shared" si="39"/>
        <v>high</v>
      </c>
      <c r="E241" s="66">
        <f t="shared" si="49"/>
        <v>4.26</v>
      </c>
      <c r="F241" s="66">
        <f t="shared" si="49"/>
        <v>4.2300000000000013</v>
      </c>
      <c r="G241" s="66">
        <f t="shared" si="49"/>
        <v>4.1100000000000003</v>
      </c>
      <c r="H241" s="66">
        <f t="shared" si="49"/>
        <v>3.890000000000001</v>
      </c>
      <c r="I241" s="66">
        <f t="shared" si="49"/>
        <v>4.5600000000000005</v>
      </c>
      <c r="J241" s="66">
        <f t="shared" si="49"/>
        <v>4.5100000000000007</v>
      </c>
      <c r="K241" s="66">
        <f t="shared" si="49"/>
        <v>4.120000000000001</v>
      </c>
      <c r="L241" s="66">
        <f t="shared" si="49"/>
        <v>4.1100000000000003</v>
      </c>
      <c r="M241" s="83"/>
      <c r="N241" s="83"/>
      <c r="O241" s="65" t="str">
        <f t="shared" si="41"/>
        <v/>
      </c>
      <c r="P241" s="65" t="str">
        <f t="shared" si="41"/>
        <v/>
      </c>
      <c r="Q241" s="65" t="str">
        <f t="shared" si="41"/>
        <v>high</v>
      </c>
      <c r="R241" s="66">
        <f t="shared" si="50"/>
        <v>4.26</v>
      </c>
      <c r="S241" s="66">
        <f t="shared" si="50"/>
        <v>4.2300000000000013</v>
      </c>
      <c r="T241" s="66">
        <f t="shared" si="50"/>
        <v>4.1100000000000003</v>
      </c>
      <c r="U241" s="66">
        <f t="shared" si="50"/>
        <v>3.890000000000001</v>
      </c>
      <c r="V241" s="66">
        <f t="shared" si="50"/>
        <v>4.5600000000000005</v>
      </c>
      <c r="W241" s="66">
        <f t="shared" si="50"/>
        <v>4.5100000000000007</v>
      </c>
      <c r="X241" s="66">
        <f t="shared" si="50"/>
        <v>4.120000000000001</v>
      </c>
      <c r="Y241" s="66">
        <f t="shared" si="50"/>
        <v>4.1100000000000003</v>
      </c>
      <c r="Z241" s="83"/>
      <c r="AA241" s="83"/>
    </row>
    <row r="242" spans="1:27" hidden="1" x14ac:dyDescent="0.2">
      <c r="A242" s="83"/>
      <c r="B242" s="61"/>
      <c r="C242" s="61"/>
      <c r="D242" s="61"/>
      <c r="E242" s="84"/>
      <c r="F242" s="84"/>
      <c r="G242" s="84"/>
      <c r="H242" s="84"/>
      <c r="I242" s="84"/>
      <c r="J242" s="84"/>
      <c r="K242" s="84"/>
      <c r="L242" s="84"/>
      <c r="M242" s="84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3"/>
      <c r="AA242" s="83"/>
    </row>
    <row r="243" spans="1:27" hidden="1" x14ac:dyDescent="0.2"/>
    <row r="244" spans="1:27" hidden="1" x14ac:dyDescent="0.2">
      <c r="E244" s="130"/>
      <c r="F244" s="130"/>
      <c r="G244" s="130"/>
      <c r="H244" s="130"/>
      <c r="I244" s="130"/>
      <c r="J244" s="130"/>
      <c r="K244" s="130"/>
      <c r="L244" s="130"/>
      <c r="M244" s="112"/>
    </row>
    <row r="245" spans="1:27" hidden="1" x14ac:dyDescent="0.2"/>
    <row r="246" spans="1:27" hidden="1" x14ac:dyDescent="0.2"/>
    <row r="247" spans="1:27" hidden="1" x14ac:dyDescent="0.2"/>
    <row r="257" spans="5:13" x14ac:dyDescent="0.2">
      <c r="H257" s="104"/>
    </row>
    <row r="258" spans="5:13" x14ac:dyDescent="0.2">
      <c r="E258" s="130"/>
      <c r="F258" s="130"/>
      <c r="G258" s="130"/>
      <c r="H258" s="130"/>
      <c r="I258" s="130"/>
      <c r="J258" s="130"/>
      <c r="K258" s="130"/>
      <c r="L258" s="130"/>
      <c r="M258" s="112"/>
    </row>
    <row r="272" spans="5:13" x14ac:dyDescent="0.2">
      <c r="E272" s="130"/>
      <c r="F272" s="130"/>
      <c r="G272" s="130"/>
      <c r="H272" s="130"/>
      <c r="I272" s="130"/>
      <c r="J272" s="130"/>
      <c r="K272" s="130"/>
      <c r="L272" s="130"/>
      <c r="M272" s="112"/>
    </row>
    <row r="276" spans="5:13" x14ac:dyDescent="0.2">
      <c r="I276" s="104"/>
    </row>
    <row r="286" spans="5:13" x14ac:dyDescent="0.2">
      <c r="E286" s="130"/>
      <c r="F286" s="130"/>
      <c r="G286" s="130"/>
      <c r="H286" s="130"/>
      <c r="I286" s="130"/>
      <c r="J286" s="130"/>
      <c r="K286" s="130"/>
      <c r="L286" s="130"/>
      <c r="M286" s="112"/>
    </row>
    <row r="300" spans="5:13" x14ac:dyDescent="0.2">
      <c r="E300" s="130"/>
      <c r="F300" s="130"/>
      <c r="G300" s="130"/>
      <c r="H300" s="130"/>
      <c r="I300" s="130"/>
      <c r="J300" s="130"/>
      <c r="K300" s="130"/>
      <c r="L300" s="130"/>
      <c r="M300" s="112"/>
    </row>
    <row r="314" spans="5:13" x14ac:dyDescent="0.2">
      <c r="E314" s="130"/>
      <c r="F314" s="130"/>
      <c r="G314" s="130"/>
      <c r="H314" s="130"/>
      <c r="I314" s="130"/>
      <c r="J314" s="130"/>
      <c r="K314" s="130"/>
      <c r="L314" s="130"/>
      <c r="M314" s="112"/>
    </row>
    <row r="328" spans="5:13" x14ac:dyDescent="0.2">
      <c r="E328" s="130"/>
      <c r="F328" s="130"/>
      <c r="G328" s="130"/>
      <c r="H328" s="130"/>
      <c r="I328" s="130"/>
      <c r="J328" s="130"/>
      <c r="K328" s="130"/>
      <c r="L328" s="130"/>
      <c r="M328" s="112"/>
    </row>
  </sheetData>
  <mergeCells count="134">
    <mergeCell ref="Z4:Z5"/>
    <mergeCell ref="M21:M22"/>
    <mergeCell ref="M38:M39"/>
    <mergeCell ref="M55:M56"/>
    <mergeCell ref="Z21:Z22"/>
    <mergeCell ref="Z38:Z39"/>
    <mergeCell ref="Z55:Z56"/>
    <mergeCell ref="B36:C36"/>
    <mergeCell ref="D36:E36"/>
    <mergeCell ref="B37:C37"/>
    <mergeCell ref="D37:E37"/>
    <mergeCell ref="B21:D21"/>
    <mergeCell ref="E21:H21"/>
    <mergeCell ref="B19:C19"/>
    <mergeCell ref="D19:E19"/>
    <mergeCell ref="B20:C20"/>
    <mergeCell ref="D20:E20"/>
    <mergeCell ref="I21:L21"/>
    <mergeCell ref="O19:P19"/>
    <mergeCell ref="Q19:R19"/>
    <mergeCell ref="O20:P20"/>
    <mergeCell ref="Q20:R20"/>
    <mergeCell ref="O21:Q21"/>
    <mergeCell ref="R21:U21"/>
    <mergeCell ref="I171:L171"/>
    <mergeCell ref="O169:P169"/>
    <mergeCell ref="Q169:R169"/>
    <mergeCell ref="O170:P170"/>
    <mergeCell ref="Q170:R170"/>
    <mergeCell ref="O171:Q171"/>
    <mergeCell ref="R171:U171"/>
    <mergeCell ref="V171:Y171"/>
    <mergeCell ref="B169:C169"/>
    <mergeCell ref="D169:E169"/>
    <mergeCell ref="B170:C170"/>
    <mergeCell ref="D170:E170"/>
    <mergeCell ref="B171:D171"/>
    <mergeCell ref="E171:H171"/>
    <mergeCell ref="I190:L190"/>
    <mergeCell ref="O188:P188"/>
    <mergeCell ref="Q188:R188"/>
    <mergeCell ref="O189:P189"/>
    <mergeCell ref="Q189:R189"/>
    <mergeCell ref="O190:Q190"/>
    <mergeCell ref="R190:U190"/>
    <mergeCell ref="V190:Y190"/>
    <mergeCell ref="B188:C188"/>
    <mergeCell ref="D188:E188"/>
    <mergeCell ref="B189:C189"/>
    <mergeCell ref="D189:E189"/>
    <mergeCell ref="B190:D190"/>
    <mergeCell ref="E190:H190"/>
    <mergeCell ref="I209:L209"/>
    <mergeCell ref="O207:P207"/>
    <mergeCell ref="Q207:R207"/>
    <mergeCell ref="O208:P208"/>
    <mergeCell ref="Q208:R208"/>
    <mergeCell ref="O209:Q209"/>
    <mergeCell ref="R209:U209"/>
    <mergeCell ref="V209:Y209"/>
    <mergeCell ref="B207:C207"/>
    <mergeCell ref="D207:E207"/>
    <mergeCell ref="B208:C208"/>
    <mergeCell ref="D208:E208"/>
    <mergeCell ref="B209:D209"/>
    <mergeCell ref="E209:H209"/>
    <mergeCell ref="I228:L228"/>
    <mergeCell ref="O226:P226"/>
    <mergeCell ref="Q226:R226"/>
    <mergeCell ref="O227:P227"/>
    <mergeCell ref="Q227:R227"/>
    <mergeCell ref="O228:Q228"/>
    <mergeCell ref="R228:U228"/>
    <mergeCell ref="V228:Y228"/>
    <mergeCell ref="B226:C226"/>
    <mergeCell ref="D226:E226"/>
    <mergeCell ref="B227:C227"/>
    <mergeCell ref="D227:E227"/>
    <mergeCell ref="B228:D228"/>
    <mergeCell ref="E228:H228"/>
    <mergeCell ref="V21:Y21"/>
    <mergeCell ref="I4:L4"/>
    <mergeCell ref="M4:M5"/>
    <mergeCell ref="O2:P2"/>
    <mergeCell ref="Q2:R2"/>
    <mergeCell ref="O3:P3"/>
    <mergeCell ref="Q3:R3"/>
    <mergeCell ref="O4:Q4"/>
    <mergeCell ref="R4:U4"/>
    <mergeCell ref="V4:Y4"/>
    <mergeCell ref="B4:D4"/>
    <mergeCell ref="E4:H4"/>
    <mergeCell ref="B2:C2"/>
    <mergeCell ref="D2:E2"/>
    <mergeCell ref="B3:C3"/>
    <mergeCell ref="D3:E3"/>
    <mergeCell ref="O36:P36"/>
    <mergeCell ref="Q36:R36"/>
    <mergeCell ref="O37:P37"/>
    <mergeCell ref="Q37:R37"/>
    <mergeCell ref="O38:Q38"/>
    <mergeCell ref="R38:U38"/>
    <mergeCell ref="V38:Y38"/>
    <mergeCell ref="B55:D55"/>
    <mergeCell ref="E55:H55"/>
    <mergeCell ref="B53:C53"/>
    <mergeCell ref="D53:E53"/>
    <mergeCell ref="B54:C54"/>
    <mergeCell ref="D54:E54"/>
    <mergeCell ref="B38:D38"/>
    <mergeCell ref="E38:H38"/>
    <mergeCell ref="I55:L55"/>
    <mergeCell ref="O53:P53"/>
    <mergeCell ref="Q53:R53"/>
    <mergeCell ref="O54:P54"/>
    <mergeCell ref="Q54:R54"/>
    <mergeCell ref="O55:Q55"/>
    <mergeCell ref="R55:U55"/>
    <mergeCell ref="V55:Y55"/>
    <mergeCell ref="I38:L38"/>
    <mergeCell ref="E314:H314"/>
    <mergeCell ref="I314:L314"/>
    <mergeCell ref="E328:H328"/>
    <mergeCell ref="I328:L328"/>
    <mergeCell ref="I244:L244"/>
    <mergeCell ref="E244:H244"/>
    <mergeCell ref="E258:H258"/>
    <mergeCell ref="I258:L258"/>
    <mergeCell ref="E272:H272"/>
    <mergeCell ref="I272:L272"/>
    <mergeCell ref="E286:H286"/>
    <mergeCell ref="I286:L286"/>
    <mergeCell ref="E300:H300"/>
    <mergeCell ref="I300:L300"/>
  </mergeCells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8" tint="-0.249977111117893"/>
  </sheetPr>
  <dimension ref="A1:AS379"/>
  <sheetViews>
    <sheetView zoomScale="80" zoomScaleNormal="80" workbookViewId="0">
      <selection activeCell="G7" sqref="G7"/>
    </sheetView>
  </sheetViews>
  <sheetFormatPr defaultColWidth="13.88671875" defaultRowHeight="13.2" x14ac:dyDescent="0.3"/>
  <cols>
    <col min="1" max="1" width="4.6640625" style="1" customWidth="1"/>
    <col min="2" max="2" width="13.6640625" style="1" customWidth="1"/>
    <col min="3" max="3" width="16.109375" style="1" bestFit="1" customWidth="1"/>
    <col min="4" max="6" width="13.88671875" style="1" customWidth="1"/>
    <col min="7" max="7" width="11" style="1" bestFit="1" customWidth="1"/>
    <col min="8" max="8" width="14.6640625" style="1" customWidth="1"/>
    <col min="9" max="10" width="13.88671875" style="1" customWidth="1"/>
    <col min="11" max="11" width="11.33203125" style="1" customWidth="1"/>
    <col min="12" max="12" width="13.88671875" style="1" customWidth="1"/>
    <col min="13" max="13" width="16.5546875" style="1" customWidth="1"/>
    <col min="14" max="14" width="14.88671875" style="1" customWidth="1"/>
    <col min="15" max="18" width="13.88671875" style="1" customWidth="1"/>
    <col min="19" max="19" width="13.5546875" style="1" customWidth="1"/>
    <col min="20" max="20" width="14.33203125" style="1" customWidth="1"/>
    <col min="21" max="21" width="13.88671875" style="1" customWidth="1"/>
    <col min="22" max="22" width="6.44140625" style="1" customWidth="1"/>
    <col min="23" max="23" width="5.6640625" style="1" customWidth="1"/>
    <col min="24" max="24" width="9.33203125" style="1" customWidth="1"/>
    <col min="25" max="29" width="11.109375" style="1" customWidth="1"/>
    <col min="30" max="49" width="13.88671875" style="1" customWidth="1"/>
    <col min="50" max="16384" width="13.88671875" style="1"/>
  </cols>
  <sheetData>
    <row r="1" spans="1:24" ht="13.8" thickBot="1" x14ac:dyDescent="0.35">
      <c r="A1" s="5"/>
    </row>
    <row r="2" spans="1:24" ht="14.4" thickBot="1" x14ac:dyDescent="0.35">
      <c r="B2" s="175" t="s">
        <v>52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7"/>
    </row>
    <row r="5" spans="1:24" ht="30.75" customHeight="1" thickBot="1" x14ac:dyDescent="0.35">
      <c r="C5" s="174" t="s">
        <v>81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</row>
    <row r="6" spans="1:24" ht="23.25" customHeight="1" x14ac:dyDescent="0.3">
      <c r="C6" s="190" t="s">
        <v>51</v>
      </c>
      <c r="D6" s="191"/>
      <c r="E6" s="50">
        <v>0.8</v>
      </c>
    </row>
    <row r="7" spans="1:24" ht="23.25" customHeight="1" thickBot="1" x14ac:dyDescent="0.35">
      <c r="C7" s="192" t="s">
        <v>49</v>
      </c>
      <c r="D7" s="193"/>
      <c r="E7" s="51" t="s">
        <v>50</v>
      </c>
    </row>
    <row r="8" spans="1:24" ht="13.8" x14ac:dyDescent="0.3">
      <c r="C8" s="6"/>
      <c r="D8" s="6"/>
      <c r="E8" s="42"/>
    </row>
    <row r="9" spans="1:24" ht="13.8" thickBot="1" x14ac:dyDescent="0.35">
      <c r="C9" s="6"/>
      <c r="D9" s="6"/>
    </row>
    <row r="10" spans="1:24" ht="15.75" customHeight="1" thickBot="1" x14ac:dyDescent="0.35">
      <c r="B10" s="175" t="s">
        <v>40</v>
      </c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7"/>
      <c r="U10" s="80"/>
      <c r="V10" s="80"/>
      <c r="W10" s="6"/>
    </row>
    <row r="11" spans="1:24" ht="15" customHeight="1" x14ac:dyDescent="0.3">
      <c r="K11" s="6"/>
      <c r="L11" s="6"/>
      <c r="W11" s="6"/>
      <c r="X11" s="6"/>
    </row>
    <row r="12" spans="1:24" ht="27.75" customHeight="1" thickBot="1" x14ac:dyDescent="0.35">
      <c r="K12" s="6"/>
      <c r="L12" s="6"/>
      <c r="W12" s="6"/>
      <c r="X12" s="6"/>
    </row>
    <row r="13" spans="1:24" ht="26.25" customHeight="1" thickBot="1" x14ac:dyDescent="0.35">
      <c r="B13" s="2"/>
      <c r="C13" s="3"/>
      <c r="D13" s="3"/>
      <c r="E13" s="3"/>
      <c r="F13" s="3"/>
      <c r="G13" s="3"/>
      <c r="H13" s="3"/>
      <c r="I13" s="3"/>
      <c r="J13" s="4"/>
      <c r="K13" s="6"/>
      <c r="L13" s="2"/>
      <c r="M13" s="3"/>
      <c r="N13" s="3"/>
      <c r="O13" s="3"/>
      <c r="P13" s="3"/>
      <c r="Q13" s="3"/>
      <c r="R13" s="3"/>
      <c r="S13" s="3"/>
      <c r="T13" s="4"/>
      <c r="V13" s="6"/>
      <c r="W13" s="6"/>
    </row>
    <row r="14" spans="1:24" x14ac:dyDescent="0.3">
      <c r="B14" s="5"/>
      <c r="C14" s="162" t="s">
        <v>24</v>
      </c>
      <c r="D14" s="163"/>
      <c r="E14" s="178" t="str">
        <f xml:space="preserve"> IF(ISBLANK(D218),"",D218)</f>
        <v>Category 1</v>
      </c>
      <c r="F14" s="179"/>
      <c r="I14" s="6"/>
      <c r="J14" s="7"/>
      <c r="K14" s="6"/>
      <c r="L14" s="5"/>
      <c r="M14" s="167" t="s">
        <v>24</v>
      </c>
      <c r="N14" s="184"/>
      <c r="O14" s="178" t="str">
        <f xml:space="preserve"> IF(ISBLANK(D238),"",D238)</f>
        <v>Category 2</v>
      </c>
      <c r="P14" s="179"/>
      <c r="S14" s="6"/>
      <c r="T14" s="7"/>
    </row>
    <row r="15" spans="1:24" ht="13.8" thickBot="1" x14ac:dyDescent="0.35">
      <c r="B15" s="5"/>
      <c r="C15" s="180" t="s">
        <v>25</v>
      </c>
      <c r="D15" s="181"/>
      <c r="E15" s="182" t="str">
        <f xml:space="preserve"> IF(ISBLANK(D219),"",D219)</f>
        <v>Type (without Ref.)</v>
      </c>
      <c r="F15" s="183"/>
      <c r="I15" s="6"/>
      <c r="J15" s="7"/>
      <c r="K15" s="6"/>
      <c r="L15" s="5"/>
      <c r="M15" s="185" t="s">
        <v>25</v>
      </c>
      <c r="N15" s="186"/>
      <c r="O15" s="182" t="str">
        <f xml:space="preserve"> IF(ISBLANK(D239),"",D239)</f>
        <v>Type 2 (with Ref.)</v>
      </c>
      <c r="P15" s="183"/>
      <c r="S15" s="6"/>
      <c r="T15" s="7"/>
    </row>
    <row r="16" spans="1:24" x14ac:dyDescent="0.3">
      <c r="B16" s="5"/>
      <c r="C16" s="6"/>
      <c r="D16" s="6"/>
      <c r="E16" s="6"/>
      <c r="F16" s="6"/>
      <c r="G16" s="6"/>
      <c r="H16" s="6"/>
      <c r="I16" s="6"/>
      <c r="J16" s="7"/>
      <c r="K16" s="6"/>
      <c r="L16" s="5"/>
      <c r="M16" s="6"/>
      <c r="N16" s="6"/>
      <c r="O16" s="6"/>
      <c r="P16" s="6"/>
      <c r="Q16" s="6"/>
      <c r="R16" s="6"/>
      <c r="S16" s="6"/>
      <c r="T16" s="7"/>
    </row>
    <row r="17" spans="2:23" x14ac:dyDescent="0.3">
      <c r="B17" s="5"/>
      <c r="C17" s="6"/>
      <c r="D17" s="6"/>
      <c r="E17" s="6"/>
      <c r="F17" s="6"/>
      <c r="G17" s="6"/>
      <c r="H17" s="6"/>
      <c r="I17" s="6"/>
      <c r="J17" s="7"/>
      <c r="K17" s="6"/>
      <c r="L17" s="5"/>
      <c r="M17" s="6"/>
      <c r="N17" s="6"/>
      <c r="O17" s="6"/>
      <c r="P17" s="6"/>
      <c r="Q17" s="6"/>
      <c r="R17" s="6"/>
      <c r="S17" s="6"/>
      <c r="T17" s="7"/>
      <c r="V17" s="6"/>
      <c r="W17" s="6"/>
    </row>
    <row r="18" spans="2:23" x14ac:dyDescent="0.3">
      <c r="B18" s="5"/>
      <c r="C18" s="6"/>
      <c r="D18" s="6"/>
      <c r="E18" s="6"/>
      <c r="F18" s="6"/>
      <c r="G18" s="6"/>
      <c r="H18" s="6"/>
      <c r="I18" s="6"/>
      <c r="J18" s="7"/>
      <c r="K18" s="6"/>
      <c r="L18" s="5"/>
      <c r="M18" s="6"/>
      <c r="N18" s="6"/>
      <c r="O18" s="6"/>
      <c r="P18" s="6"/>
      <c r="Q18" s="6"/>
      <c r="R18" s="6"/>
      <c r="S18" s="6"/>
      <c r="T18" s="7"/>
      <c r="V18" s="6"/>
      <c r="W18" s="6"/>
    </row>
    <row r="19" spans="2:23" x14ac:dyDescent="0.3">
      <c r="B19" s="5"/>
      <c r="C19" s="6"/>
      <c r="D19" s="6"/>
      <c r="E19" s="6"/>
      <c r="F19" s="6"/>
      <c r="G19" s="6"/>
      <c r="H19" s="6"/>
      <c r="I19" s="6"/>
      <c r="J19" s="7"/>
      <c r="K19" s="6"/>
      <c r="L19" s="5"/>
      <c r="M19" s="6"/>
      <c r="N19" s="6"/>
      <c r="O19" s="6"/>
      <c r="P19" s="6"/>
      <c r="Q19" s="6"/>
      <c r="R19" s="6"/>
      <c r="S19" s="6"/>
      <c r="T19" s="7"/>
      <c r="V19" s="6"/>
      <c r="W19" s="6"/>
    </row>
    <row r="20" spans="2:23" x14ac:dyDescent="0.3">
      <c r="B20" s="5"/>
      <c r="C20" s="6"/>
      <c r="D20" s="6"/>
      <c r="E20" s="6"/>
      <c r="F20" s="6"/>
      <c r="G20" s="6"/>
      <c r="H20" s="6"/>
      <c r="I20" s="6"/>
      <c r="J20" s="7"/>
      <c r="K20" s="6"/>
      <c r="L20" s="5"/>
      <c r="M20" s="6"/>
      <c r="N20" s="6"/>
      <c r="O20" s="6"/>
      <c r="P20" s="6"/>
      <c r="Q20" s="6"/>
      <c r="R20" s="6"/>
      <c r="S20" s="6"/>
      <c r="T20" s="7"/>
      <c r="V20" s="6"/>
      <c r="W20" s="6"/>
    </row>
    <row r="21" spans="2:23" x14ac:dyDescent="0.3">
      <c r="B21" s="5"/>
      <c r="C21" s="6"/>
      <c r="D21" s="6"/>
      <c r="E21" s="6"/>
      <c r="F21" s="6"/>
      <c r="G21" s="6"/>
      <c r="H21" s="6"/>
      <c r="I21" s="6"/>
      <c r="J21" s="7"/>
      <c r="K21" s="6"/>
      <c r="L21" s="5"/>
      <c r="M21" s="6"/>
      <c r="N21" s="6"/>
      <c r="O21" s="6"/>
      <c r="P21" s="6"/>
      <c r="Q21" s="6"/>
      <c r="R21" s="6"/>
      <c r="S21" s="6"/>
      <c r="T21" s="7"/>
      <c r="V21" s="6"/>
      <c r="W21" s="6"/>
    </row>
    <row r="22" spans="2:23" x14ac:dyDescent="0.3">
      <c r="B22" s="5"/>
      <c r="C22" s="6"/>
      <c r="D22" s="6"/>
      <c r="E22" s="6"/>
      <c r="F22" s="6"/>
      <c r="G22" s="6"/>
      <c r="H22" s="6"/>
      <c r="I22" s="6"/>
      <c r="J22" s="7"/>
      <c r="K22" s="6"/>
      <c r="L22" s="5"/>
      <c r="M22" s="6"/>
      <c r="N22" s="6"/>
      <c r="O22" s="6"/>
      <c r="P22" s="6"/>
      <c r="Q22" s="6"/>
      <c r="R22" s="6"/>
      <c r="S22" s="6"/>
      <c r="T22" s="7"/>
      <c r="V22" s="6"/>
      <c r="W22" s="6"/>
    </row>
    <row r="23" spans="2:23" x14ac:dyDescent="0.3">
      <c r="B23" s="5"/>
      <c r="C23" s="6"/>
      <c r="D23" s="6"/>
      <c r="E23" s="6"/>
      <c r="F23" s="6"/>
      <c r="G23" s="6"/>
      <c r="H23" s="6"/>
      <c r="I23" s="6"/>
      <c r="J23" s="7"/>
      <c r="K23" s="6"/>
      <c r="L23" s="5"/>
      <c r="M23" s="6"/>
      <c r="N23" s="6"/>
      <c r="O23" s="6"/>
      <c r="P23" s="6"/>
      <c r="Q23" s="6"/>
      <c r="R23" s="6"/>
      <c r="S23" s="6"/>
      <c r="T23" s="7"/>
      <c r="V23" s="6"/>
      <c r="W23" s="6"/>
    </row>
    <row r="24" spans="2:23" x14ac:dyDescent="0.3">
      <c r="B24" s="5"/>
      <c r="C24" s="6"/>
      <c r="D24" s="6"/>
      <c r="E24" s="6"/>
      <c r="F24" s="6"/>
      <c r="G24" s="6"/>
      <c r="H24" s="6"/>
      <c r="I24" s="6"/>
      <c r="J24" s="7"/>
      <c r="K24" s="6"/>
      <c r="L24" s="5"/>
      <c r="M24" s="6"/>
      <c r="N24" s="6"/>
      <c r="O24" s="6"/>
      <c r="P24" s="6"/>
      <c r="Q24" s="6"/>
      <c r="R24" s="6"/>
      <c r="S24" s="6"/>
      <c r="T24" s="7"/>
      <c r="V24" s="6"/>
      <c r="W24" s="6"/>
    </row>
    <row r="25" spans="2:23" x14ac:dyDescent="0.3">
      <c r="B25" s="5"/>
      <c r="C25" s="6"/>
      <c r="D25" s="6"/>
      <c r="E25" s="6"/>
      <c r="F25" s="6"/>
      <c r="G25" s="6"/>
      <c r="H25" s="6"/>
      <c r="I25" s="6"/>
      <c r="J25" s="7"/>
      <c r="K25" s="6"/>
      <c r="L25" s="5"/>
      <c r="M25" s="6"/>
      <c r="N25" s="6"/>
      <c r="O25" s="6"/>
      <c r="P25" s="6"/>
      <c r="Q25" s="6"/>
      <c r="R25" s="6"/>
      <c r="S25" s="6"/>
      <c r="T25" s="7"/>
      <c r="V25" s="6"/>
      <c r="W25" s="6"/>
    </row>
    <row r="26" spans="2:23" x14ac:dyDescent="0.3">
      <c r="B26" s="5"/>
      <c r="C26" s="6"/>
      <c r="D26" s="6"/>
      <c r="E26" s="6"/>
      <c r="F26" s="6"/>
      <c r="G26" s="6"/>
      <c r="H26" s="6"/>
      <c r="I26" s="6"/>
      <c r="J26" s="7"/>
      <c r="K26" s="6"/>
      <c r="L26" s="5"/>
      <c r="M26" s="6"/>
      <c r="N26" s="6"/>
      <c r="O26" s="6"/>
      <c r="P26" s="6"/>
      <c r="Q26" s="6"/>
      <c r="R26" s="6"/>
      <c r="S26" s="6"/>
      <c r="T26" s="7"/>
      <c r="V26" s="6"/>
      <c r="W26" s="6"/>
    </row>
    <row r="27" spans="2:23" x14ac:dyDescent="0.3">
      <c r="B27" s="5"/>
      <c r="C27" s="6"/>
      <c r="D27" s="6"/>
      <c r="E27" s="6"/>
      <c r="F27" s="6"/>
      <c r="G27" s="6"/>
      <c r="H27" s="6"/>
      <c r="I27" s="6"/>
      <c r="J27" s="7"/>
      <c r="K27" s="6"/>
      <c r="L27" s="5"/>
      <c r="M27" s="6"/>
      <c r="N27" s="6"/>
      <c r="O27" s="6"/>
      <c r="P27" s="6"/>
      <c r="Q27" s="6"/>
      <c r="R27" s="6"/>
      <c r="S27" s="6"/>
      <c r="T27" s="7"/>
      <c r="V27" s="6"/>
      <c r="W27" s="6"/>
    </row>
    <row r="28" spans="2:23" x14ac:dyDescent="0.3">
      <c r="B28" s="5"/>
      <c r="C28" s="6"/>
      <c r="D28" s="6"/>
      <c r="E28" s="6"/>
      <c r="F28" s="6"/>
      <c r="G28" s="6"/>
      <c r="H28" s="6"/>
      <c r="I28" s="6"/>
      <c r="J28" s="7"/>
      <c r="K28" s="6"/>
      <c r="L28" s="5"/>
      <c r="M28" s="6"/>
      <c r="N28" s="6"/>
      <c r="O28" s="6"/>
      <c r="P28" s="6"/>
      <c r="Q28" s="6"/>
      <c r="R28" s="6"/>
      <c r="S28" s="6"/>
      <c r="T28" s="7"/>
      <c r="V28" s="6"/>
      <c r="W28" s="6"/>
    </row>
    <row r="29" spans="2:23" x14ac:dyDescent="0.3">
      <c r="B29" s="5"/>
      <c r="C29" s="6"/>
      <c r="D29" s="6"/>
      <c r="E29" s="6"/>
      <c r="F29" s="6"/>
      <c r="G29" s="6"/>
      <c r="H29" s="6"/>
      <c r="I29" s="6"/>
      <c r="J29" s="7"/>
      <c r="K29" s="6"/>
      <c r="L29" s="5"/>
      <c r="M29" s="6"/>
      <c r="N29" s="6"/>
      <c r="O29" s="6"/>
      <c r="P29" s="6"/>
      <c r="Q29" s="6"/>
      <c r="R29" s="6"/>
      <c r="S29" s="6"/>
      <c r="T29" s="7"/>
      <c r="V29" s="6"/>
      <c r="W29" s="6"/>
    </row>
    <row r="30" spans="2:23" x14ac:dyDescent="0.3">
      <c r="B30" s="5"/>
      <c r="C30" s="6"/>
      <c r="D30" s="6"/>
      <c r="E30" s="6"/>
      <c r="F30" s="6"/>
      <c r="G30" s="6"/>
      <c r="H30" s="6"/>
      <c r="I30" s="6"/>
      <c r="J30" s="7"/>
      <c r="K30" s="6"/>
      <c r="L30" s="5"/>
      <c r="M30" s="6"/>
      <c r="N30" s="6"/>
      <c r="O30" s="6"/>
      <c r="P30" s="6"/>
      <c r="Q30" s="6"/>
      <c r="R30" s="6"/>
      <c r="S30" s="6"/>
      <c r="T30" s="7"/>
      <c r="V30" s="6"/>
      <c r="W30" s="6"/>
    </row>
    <row r="31" spans="2:23" x14ac:dyDescent="0.3">
      <c r="B31" s="5"/>
      <c r="C31" s="6"/>
      <c r="D31" s="6"/>
      <c r="E31" s="6"/>
      <c r="F31" s="6"/>
      <c r="G31" s="6"/>
      <c r="H31" s="6"/>
      <c r="I31" s="6"/>
      <c r="J31" s="7"/>
      <c r="K31" s="6"/>
      <c r="L31" s="5"/>
      <c r="M31" s="6"/>
      <c r="N31" s="6"/>
      <c r="O31" s="6"/>
      <c r="P31" s="6"/>
      <c r="Q31" s="6"/>
      <c r="R31" s="6"/>
      <c r="S31" s="6"/>
      <c r="T31" s="7"/>
      <c r="V31" s="6"/>
      <c r="W31" s="6"/>
    </row>
    <row r="32" spans="2:23" x14ac:dyDescent="0.3">
      <c r="B32" s="5"/>
      <c r="C32" s="6"/>
      <c r="D32" s="6"/>
      <c r="E32" s="6"/>
      <c r="F32" s="6"/>
      <c r="G32" s="6"/>
      <c r="H32" s="6"/>
      <c r="I32" s="6"/>
      <c r="J32" s="7"/>
      <c r="K32" s="6"/>
      <c r="L32" s="5"/>
      <c r="M32" s="6"/>
      <c r="N32" s="6"/>
      <c r="O32" s="6"/>
      <c r="P32" s="6"/>
      <c r="Q32" s="6"/>
      <c r="R32" s="6"/>
      <c r="S32" s="6"/>
      <c r="T32" s="7"/>
      <c r="V32" s="6"/>
      <c r="W32" s="6"/>
    </row>
    <row r="33" spans="2:23" x14ac:dyDescent="0.3">
      <c r="B33" s="5"/>
      <c r="C33" s="6"/>
      <c r="D33" s="6"/>
      <c r="E33" s="6"/>
      <c r="F33" s="6"/>
      <c r="G33" s="6"/>
      <c r="H33" s="6"/>
      <c r="I33" s="6"/>
      <c r="J33" s="7"/>
      <c r="K33" s="6"/>
      <c r="L33" s="5"/>
      <c r="M33" s="6"/>
      <c r="N33" s="6"/>
      <c r="O33" s="6"/>
      <c r="P33" s="6"/>
      <c r="Q33" s="6"/>
      <c r="R33" s="6"/>
      <c r="S33" s="6"/>
      <c r="T33" s="7"/>
      <c r="V33" s="6"/>
      <c r="W33" s="6"/>
    </row>
    <row r="34" spans="2:23" x14ac:dyDescent="0.3">
      <c r="B34" s="5"/>
      <c r="C34" s="6"/>
      <c r="D34" s="6"/>
      <c r="E34" s="6"/>
      <c r="F34" s="6"/>
      <c r="G34" s="6"/>
      <c r="H34" s="6"/>
      <c r="I34" s="6"/>
      <c r="J34" s="7"/>
      <c r="K34" s="6"/>
      <c r="L34" s="5"/>
      <c r="M34" s="6"/>
      <c r="N34" s="6"/>
      <c r="O34" s="6"/>
      <c r="P34" s="6"/>
      <c r="Q34" s="6"/>
      <c r="R34" s="6"/>
      <c r="S34" s="6"/>
      <c r="T34" s="7"/>
      <c r="V34" s="6"/>
      <c r="W34" s="6"/>
    </row>
    <row r="35" spans="2:23" x14ac:dyDescent="0.3">
      <c r="B35" s="5"/>
      <c r="C35" s="6"/>
      <c r="D35" s="6"/>
      <c r="E35" s="6"/>
      <c r="F35" s="6"/>
      <c r="G35" s="6"/>
      <c r="H35" s="6"/>
      <c r="I35" s="6"/>
      <c r="J35" s="7"/>
      <c r="K35" s="6"/>
      <c r="L35" s="5"/>
      <c r="M35" s="6"/>
      <c r="N35" s="6"/>
      <c r="O35" s="6"/>
      <c r="P35" s="6"/>
      <c r="Q35" s="6"/>
      <c r="R35" s="6"/>
      <c r="S35" s="6"/>
      <c r="T35" s="7"/>
      <c r="V35" s="6"/>
      <c r="W35" s="6"/>
    </row>
    <row r="36" spans="2:23" x14ac:dyDescent="0.3">
      <c r="B36" s="5"/>
      <c r="C36" s="6"/>
      <c r="D36" s="6"/>
      <c r="E36" s="6"/>
      <c r="F36" s="6"/>
      <c r="G36" s="6"/>
      <c r="H36" s="6"/>
      <c r="I36" s="6"/>
      <c r="J36" s="7"/>
      <c r="K36" s="6"/>
      <c r="L36" s="5"/>
      <c r="M36" s="6"/>
      <c r="N36" s="6"/>
      <c r="O36" s="6"/>
      <c r="P36" s="6"/>
      <c r="Q36" s="6"/>
      <c r="R36" s="6"/>
      <c r="S36" s="6"/>
      <c r="T36" s="7"/>
      <c r="V36" s="6"/>
      <c r="W36" s="6"/>
    </row>
    <row r="37" spans="2:23" x14ac:dyDescent="0.3">
      <c r="B37" s="5"/>
      <c r="C37" s="6"/>
      <c r="D37" s="6"/>
      <c r="E37" s="6"/>
      <c r="F37" s="6"/>
      <c r="G37" s="6"/>
      <c r="H37" s="6"/>
      <c r="I37" s="6"/>
      <c r="J37" s="7"/>
      <c r="K37" s="6"/>
      <c r="L37" s="5"/>
      <c r="M37" s="6"/>
      <c r="N37" s="6"/>
      <c r="O37" s="6"/>
      <c r="P37" s="6"/>
      <c r="Q37" s="6"/>
      <c r="R37" s="6"/>
      <c r="S37" s="6"/>
      <c r="T37" s="7"/>
      <c r="V37" s="6"/>
      <c r="W37" s="6"/>
    </row>
    <row r="38" spans="2:23" ht="13.8" thickBot="1" x14ac:dyDescent="0.35">
      <c r="B38" s="5"/>
      <c r="C38" s="6"/>
      <c r="D38" s="6"/>
      <c r="E38" s="6"/>
      <c r="F38" s="6"/>
      <c r="G38" s="6"/>
      <c r="H38" s="6"/>
      <c r="I38" s="6"/>
      <c r="J38" s="7"/>
      <c r="K38" s="6"/>
      <c r="L38" s="5"/>
      <c r="M38" s="6"/>
      <c r="N38" s="6"/>
      <c r="O38" s="6"/>
      <c r="P38" s="6"/>
      <c r="Q38" s="6"/>
      <c r="R38" s="6"/>
      <c r="S38" s="6"/>
      <c r="T38" s="7"/>
      <c r="V38" s="6"/>
      <c r="W38" s="6"/>
    </row>
    <row r="39" spans="2:23" ht="53.4" x14ac:dyDescent="0.3">
      <c r="B39" s="5"/>
      <c r="C39" s="47" t="s">
        <v>39</v>
      </c>
      <c r="D39" s="48" t="s">
        <v>47</v>
      </c>
      <c r="E39" s="48" t="s">
        <v>8</v>
      </c>
      <c r="F39" s="48" t="s">
        <v>35</v>
      </c>
      <c r="G39" s="48" t="s">
        <v>36</v>
      </c>
      <c r="H39" s="48" t="s">
        <v>38</v>
      </c>
      <c r="I39" s="35" t="s">
        <v>42</v>
      </c>
      <c r="J39" s="7"/>
      <c r="K39" s="6"/>
      <c r="L39" s="5"/>
      <c r="M39" s="43" t="s">
        <v>39</v>
      </c>
      <c r="N39" s="34" t="s">
        <v>48</v>
      </c>
      <c r="O39" s="34" t="s">
        <v>8</v>
      </c>
      <c r="P39" s="34" t="s">
        <v>35</v>
      </c>
      <c r="Q39" s="34" t="s">
        <v>36</v>
      </c>
      <c r="R39" s="34" t="s">
        <v>38</v>
      </c>
      <c r="S39" s="35" t="s">
        <v>42</v>
      </c>
      <c r="T39" s="7"/>
      <c r="V39" s="6"/>
      <c r="W39" s="6"/>
    </row>
    <row r="40" spans="2:23" x14ac:dyDescent="0.3">
      <c r="B40" s="5"/>
      <c r="C40" s="36" t="str">
        <f t="shared" ref="C40:C48" si="0">IF(ISBLANK(B222),"",B222)</f>
        <v/>
      </c>
      <c r="D40" s="20">
        <f>AB222</f>
        <v>2.2855573090077739</v>
      </c>
      <c r="E40" s="32">
        <f>AL222</f>
        <v>0.24444269099222637</v>
      </c>
      <c r="F40" s="32">
        <f t="shared" ref="F40:G43" si="1">AP222</f>
        <v>-2.266573712482095E-2</v>
      </c>
      <c r="G40" s="32">
        <f t="shared" si="1"/>
        <v>0.51155111910927364</v>
      </c>
      <c r="H40" s="32" t="str">
        <f t="shared" ref="H40:H51" si="2">IF(AND(F40="",G40=""),"",IF(AND(F40&gt;-0.5,G40&lt;=0.5),"YES","NO"))</f>
        <v>NO</v>
      </c>
      <c r="I40" s="37" t="str">
        <f t="shared" ref="I40:I51" si="3">IF(H40="","",IFERROR(IF(H40="YES","YES",IF(AND($F$54="NO",F40&gt;-$I$54,G40&lt;$I$54),"YES","NO")),""))</f>
        <v>NO</v>
      </c>
      <c r="J40" s="7"/>
      <c r="K40" s="6"/>
      <c r="L40" s="5"/>
      <c r="M40" s="36" t="str">
        <f>IF(ISBLANK(B242),"",B242)</f>
        <v/>
      </c>
      <c r="N40" s="20">
        <f>AB242</f>
        <v>2.2600000000000007</v>
      </c>
      <c r="O40" s="32">
        <f>AL242</f>
        <v>0.26999999999999957</v>
      </c>
      <c r="P40" s="32">
        <f t="shared" ref="P40:Q43" si="4">AP242</f>
        <v>2.8915718829522485E-3</v>
      </c>
      <c r="Q40" s="32">
        <f t="shared" si="4"/>
        <v>0.53710842811704684</v>
      </c>
      <c r="R40" s="32" t="str">
        <f>IF(AND(P40="",Q40=""),"",IF(AND(P40&gt;-0.5,Q40&lt;=0.5),"YES","NO"))</f>
        <v>NO</v>
      </c>
      <c r="S40" s="37" t="str">
        <f t="shared" ref="S40:S51" si="5">IF(R40="","",IFERROR(IF(R40="YES","YES",IF(AND($P$54="NO",P40&gt;-$S$54,Q40&lt;$S$54),"YES","NO")),""))</f>
        <v>YES</v>
      </c>
      <c r="T40" s="7"/>
      <c r="V40" s="6"/>
      <c r="W40" s="6"/>
    </row>
    <row r="41" spans="2:23" x14ac:dyDescent="0.3">
      <c r="B41" s="5"/>
      <c r="C41" s="36" t="str">
        <f t="shared" si="0"/>
        <v/>
      </c>
      <c r="D41" s="20">
        <f>AB223</f>
        <v>2.3898461586134174</v>
      </c>
      <c r="E41" s="32">
        <f>AL223</f>
        <v>0.12515384138658314</v>
      </c>
      <c r="F41" s="32">
        <f t="shared" si="1"/>
        <v>-0.14195458673046418</v>
      </c>
      <c r="G41" s="32">
        <f t="shared" si="1"/>
        <v>0.39226226950363047</v>
      </c>
      <c r="H41" s="32" t="str">
        <f t="shared" si="2"/>
        <v>YES</v>
      </c>
      <c r="I41" s="37" t="str">
        <f t="shared" si="3"/>
        <v>YES</v>
      </c>
      <c r="J41" s="7"/>
      <c r="K41" s="6"/>
      <c r="L41" s="5"/>
      <c r="M41" s="36" t="str">
        <f>IF(ISBLANK(B243),"",B243)</f>
        <v/>
      </c>
      <c r="N41" s="20">
        <f>AB243</f>
        <v>2.3849999999999998</v>
      </c>
      <c r="O41" s="32">
        <f>AL243</f>
        <v>0.13000000000000078</v>
      </c>
      <c r="P41" s="32">
        <f t="shared" si="4"/>
        <v>-0.13710842811704654</v>
      </c>
      <c r="Q41" s="32">
        <f t="shared" si="4"/>
        <v>0.39710842811704811</v>
      </c>
      <c r="R41" s="32" t="str">
        <f t="shared" ref="R41:R48" si="6">IF(AND(P41="",Q41=""),"",IF(AND(P41&gt;-0.5,Q41&lt;=0.5),"YES","NO"))</f>
        <v>YES</v>
      </c>
      <c r="S41" s="37" t="str">
        <f t="shared" si="5"/>
        <v>YES</v>
      </c>
      <c r="T41" s="7"/>
      <c r="V41" s="6"/>
      <c r="W41" s="6"/>
    </row>
    <row r="42" spans="2:23" x14ac:dyDescent="0.3">
      <c r="B42" s="5"/>
      <c r="C42" s="36" t="str">
        <f t="shared" si="0"/>
        <v/>
      </c>
      <c r="D42" s="20">
        <f>AB224</f>
        <v>2.5237841906842484</v>
      </c>
      <c r="E42" s="32">
        <f>AL224</f>
        <v>0.15121580931575229</v>
      </c>
      <c r="F42" s="32">
        <f t="shared" si="1"/>
        <v>-0.11589261880129503</v>
      </c>
      <c r="G42" s="32">
        <f t="shared" si="1"/>
        <v>0.41832423743279962</v>
      </c>
      <c r="H42" s="32" t="str">
        <f t="shared" si="2"/>
        <v>YES</v>
      </c>
      <c r="I42" s="37" t="str">
        <f t="shared" si="3"/>
        <v>YES</v>
      </c>
      <c r="J42" s="7"/>
      <c r="K42" s="6"/>
      <c r="L42" s="5"/>
      <c r="M42" s="36" t="str">
        <f>IF(ISBLANK(B244),"",B244)</f>
        <v/>
      </c>
      <c r="N42" s="20">
        <f>AB244</f>
        <v>2.5100000000000002</v>
      </c>
      <c r="O42" s="32">
        <f>AL244</f>
        <v>0.16500000000000048</v>
      </c>
      <c r="P42" s="32">
        <f t="shared" si="4"/>
        <v>-0.10210842811704685</v>
      </c>
      <c r="Q42" s="32">
        <f t="shared" si="4"/>
        <v>0.4321084281170478</v>
      </c>
      <c r="R42" s="32" t="str">
        <f>IF(AND(P42="",Q42=""),"",IF(AND(P42&gt;-0.5,Q42&lt;=0.5),"YES","NO"))</f>
        <v>YES</v>
      </c>
      <c r="S42" s="37" t="str">
        <f t="shared" si="5"/>
        <v>YES</v>
      </c>
      <c r="T42" s="7"/>
      <c r="V42" s="6"/>
      <c r="W42" s="6"/>
    </row>
    <row r="43" spans="2:23" x14ac:dyDescent="0.3">
      <c r="B43" s="5"/>
      <c r="C43" s="36" t="str">
        <f t="shared" si="0"/>
        <v/>
      </c>
      <c r="D43" s="20">
        <f>AB225</f>
        <v>2.5818394695621669</v>
      </c>
      <c r="E43" s="32">
        <f>AL225</f>
        <v>0.1481605304378335</v>
      </c>
      <c r="F43" s="32">
        <f t="shared" si="1"/>
        <v>-0.11894789767921382</v>
      </c>
      <c r="G43" s="32">
        <f t="shared" si="1"/>
        <v>0.41526895855488083</v>
      </c>
      <c r="H43" s="32" t="str">
        <f t="shared" si="2"/>
        <v>YES</v>
      </c>
      <c r="I43" s="37" t="str">
        <f t="shared" si="3"/>
        <v>YES</v>
      </c>
      <c r="J43" s="7"/>
      <c r="K43" s="6"/>
      <c r="L43" s="5"/>
      <c r="M43" s="36" t="str">
        <f>IF(ISBLANK(B245),"",B245)</f>
        <v/>
      </c>
      <c r="N43" s="20">
        <f>AB245</f>
        <v>2.58</v>
      </c>
      <c r="O43" s="32">
        <f>AL245</f>
        <v>0.15000000000000036</v>
      </c>
      <c r="P43" s="32">
        <f t="shared" si="4"/>
        <v>-0.11710842811704697</v>
      </c>
      <c r="Q43" s="32">
        <f t="shared" si="4"/>
        <v>0.41710842811704768</v>
      </c>
      <c r="R43" s="32" t="str">
        <f>IF(AND(P43="",Q43=""),"",IF(AND(P43&gt;-0.5,Q43&lt;=0.5),"YES","NO"))</f>
        <v>YES</v>
      </c>
      <c r="S43" s="37" t="str">
        <f t="shared" si="5"/>
        <v>YES</v>
      </c>
      <c r="T43" s="7"/>
      <c r="V43" s="6"/>
      <c r="W43" s="6"/>
    </row>
    <row r="44" spans="2:23" x14ac:dyDescent="0.3">
      <c r="B44" s="5"/>
      <c r="C44" s="36" t="str">
        <f t="shared" si="0"/>
        <v/>
      </c>
      <c r="D44" s="20">
        <f t="shared" ref="D44:D51" si="7">AB226</f>
        <v>2.8850287816778479</v>
      </c>
      <c r="E44" s="32">
        <f t="shared" ref="E44:E51" si="8">AL226</f>
        <v>3.9971218322152779E-2</v>
      </c>
      <c r="F44" s="32">
        <f t="shared" ref="F44:G51" si="9">AP226</f>
        <v>-0.22713720979489455</v>
      </c>
      <c r="G44" s="32">
        <f t="shared" si="9"/>
        <v>0.3070796464392001</v>
      </c>
      <c r="H44" s="32" t="str">
        <f t="shared" si="2"/>
        <v>YES</v>
      </c>
      <c r="I44" s="37" t="str">
        <f t="shared" si="3"/>
        <v>YES</v>
      </c>
      <c r="J44" s="7"/>
      <c r="K44" s="6"/>
      <c r="L44" s="5"/>
      <c r="M44" s="36" t="str">
        <f t="shared" ref="M44:M51" si="10">IF(ISBLANK(B246),"",B246)</f>
        <v/>
      </c>
      <c r="N44" s="20">
        <f t="shared" ref="N44:N51" si="11">AB246</f>
        <v>2.8849999999999998</v>
      </c>
      <c r="O44" s="32">
        <f t="shared" ref="O44:O51" si="12">AL246</f>
        <v>4.0000000000000924E-2</v>
      </c>
      <c r="P44" s="32">
        <f t="shared" ref="P44:Q51" si="13">AP246</f>
        <v>-0.2271084281170464</v>
      </c>
      <c r="Q44" s="32">
        <f t="shared" si="13"/>
        <v>0.30710842811704825</v>
      </c>
      <c r="R44" s="32" t="str">
        <f t="shared" si="6"/>
        <v>YES</v>
      </c>
      <c r="S44" s="37" t="str">
        <f t="shared" si="5"/>
        <v>YES</v>
      </c>
      <c r="T44" s="7"/>
      <c r="V44" s="6"/>
      <c r="W44" s="6"/>
    </row>
    <row r="45" spans="2:23" x14ac:dyDescent="0.3">
      <c r="B45" s="5"/>
      <c r="C45" s="36" t="str">
        <f t="shared" si="0"/>
        <v/>
      </c>
      <c r="D45" s="20">
        <f t="shared" si="7"/>
        <v>2.9300000000000006</v>
      </c>
      <c r="E45" s="32">
        <f t="shared" si="8"/>
        <v>3.4999999999999698E-2</v>
      </c>
      <c r="F45" s="32">
        <f t="shared" si="9"/>
        <v>-0.23210842811704763</v>
      </c>
      <c r="G45" s="32">
        <f t="shared" si="9"/>
        <v>0.30210842811704702</v>
      </c>
      <c r="H45" s="32" t="str">
        <f t="shared" si="2"/>
        <v>YES</v>
      </c>
      <c r="I45" s="37" t="str">
        <f t="shared" si="3"/>
        <v>YES</v>
      </c>
      <c r="J45" s="7"/>
      <c r="K45" s="6"/>
      <c r="L45" s="5"/>
      <c r="M45" s="36" t="str">
        <f t="shared" si="10"/>
        <v/>
      </c>
      <c r="N45" s="20">
        <f t="shared" si="11"/>
        <v>2.9300000000000006</v>
      </c>
      <c r="O45" s="32">
        <f t="shared" si="12"/>
        <v>3.4999999999999698E-2</v>
      </c>
      <c r="P45" s="32">
        <f t="shared" si="13"/>
        <v>-0.23210842811704763</v>
      </c>
      <c r="Q45" s="32">
        <f t="shared" si="13"/>
        <v>0.30210842811704702</v>
      </c>
      <c r="R45" s="32" t="str">
        <f t="shared" si="6"/>
        <v>YES</v>
      </c>
      <c r="S45" s="37" t="str">
        <f t="shared" si="5"/>
        <v>YES</v>
      </c>
      <c r="T45" s="7"/>
      <c r="V45" s="6"/>
      <c r="W45" s="6"/>
    </row>
    <row r="46" spans="2:23" x14ac:dyDescent="0.3">
      <c r="B46" s="5"/>
      <c r="C46" s="36" t="str">
        <f t="shared" si="0"/>
        <v/>
      </c>
      <c r="D46" s="20">
        <f t="shared" si="7"/>
        <v>3.0727459246922688</v>
      </c>
      <c r="E46" s="32">
        <f t="shared" si="8"/>
        <v>-3.7745924692268673E-2</v>
      </c>
      <c r="F46" s="32">
        <f t="shared" si="9"/>
        <v>-0.304854352809316</v>
      </c>
      <c r="G46" s="32">
        <f t="shared" si="9"/>
        <v>0.22936250342477865</v>
      </c>
      <c r="H46" s="32" t="str">
        <f t="shared" si="2"/>
        <v>YES</v>
      </c>
      <c r="I46" s="37" t="str">
        <f t="shared" si="3"/>
        <v>YES</v>
      </c>
      <c r="J46" s="7"/>
      <c r="K46" s="6"/>
      <c r="L46" s="5"/>
      <c r="M46" s="36" t="str">
        <f t="shared" si="10"/>
        <v/>
      </c>
      <c r="N46" s="20">
        <f t="shared" si="11"/>
        <v>3.0550000000000006</v>
      </c>
      <c r="O46" s="32">
        <f t="shared" si="12"/>
        <v>-2.0000000000000462E-2</v>
      </c>
      <c r="P46" s="32">
        <f t="shared" si="13"/>
        <v>-0.28710842811704779</v>
      </c>
      <c r="Q46" s="32">
        <f t="shared" si="13"/>
        <v>0.24710842811704686</v>
      </c>
      <c r="R46" s="32" t="str">
        <f>IF(AND(P46="",Q46=""),"",IF(AND(P46&gt;-0.5,Q46&lt;=0.5),"YES","NO"))</f>
        <v>YES</v>
      </c>
      <c r="S46" s="37" t="str">
        <f t="shared" si="5"/>
        <v>YES</v>
      </c>
      <c r="T46" s="7"/>
      <c r="V46" s="6"/>
      <c r="W46" s="6"/>
    </row>
    <row r="47" spans="2:23" x14ac:dyDescent="0.3">
      <c r="B47" s="5"/>
      <c r="C47" s="36" t="str">
        <f t="shared" si="0"/>
        <v/>
      </c>
      <c r="D47" s="20">
        <f t="shared" si="7"/>
        <v>3.138769141925966</v>
      </c>
      <c r="E47" s="32">
        <f t="shared" si="8"/>
        <v>-6.8769141925965727E-2</v>
      </c>
      <c r="F47" s="32">
        <f t="shared" si="9"/>
        <v>-0.33587757004301305</v>
      </c>
      <c r="G47" s="32">
        <f t="shared" si="9"/>
        <v>0.1983392861910816</v>
      </c>
      <c r="H47" s="32" t="str">
        <f t="shared" si="2"/>
        <v>YES</v>
      </c>
      <c r="I47" s="37" t="str">
        <f t="shared" si="3"/>
        <v>YES</v>
      </c>
      <c r="J47" s="7"/>
      <c r="K47" s="6"/>
      <c r="L47" s="5"/>
      <c r="M47" s="36" t="str">
        <f t="shared" si="10"/>
        <v/>
      </c>
      <c r="N47" s="20">
        <f t="shared" si="11"/>
        <v>3.1150000000000002</v>
      </c>
      <c r="O47" s="32">
        <f t="shared" si="12"/>
        <v>-4.4999999999999929E-2</v>
      </c>
      <c r="P47" s="32">
        <f t="shared" si="13"/>
        <v>-0.31210842811704725</v>
      </c>
      <c r="Q47" s="32">
        <f t="shared" si="13"/>
        <v>0.2221084281170474</v>
      </c>
      <c r="R47" s="32" t="str">
        <f>IF(AND(P47="",Q47=""),"",IF(AND(P47&gt;-0.5,Q47&lt;=0.5),"YES","NO"))</f>
        <v>YES</v>
      </c>
      <c r="S47" s="37" t="str">
        <f t="shared" si="5"/>
        <v>YES</v>
      </c>
      <c r="T47" s="7"/>
      <c r="V47" s="6"/>
      <c r="W47" s="6"/>
    </row>
    <row r="48" spans="2:23" x14ac:dyDescent="0.3">
      <c r="B48" s="5"/>
      <c r="C48" s="36" t="str">
        <f t="shared" si="0"/>
        <v/>
      </c>
      <c r="D48" s="20">
        <f t="shared" si="7"/>
        <v>4.0418394695621673</v>
      </c>
      <c r="E48" s="32">
        <f t="shared" si="8"/>
        <v>0.26816053043783317</v>
      </c>
      <c r="F48" s="32">
        <f t="shared" si="9"/>
        <v>1.0521023207858415E-3</v>
      </c>
      <c r="G48" s="32">
        <f t="shared" si="9"/>
        <v>0.53526895855488044</v>
      </c>
      <c r="H48" s="32" t="str">
        <f t="shared" si="2"/>
        <v>NO</v>
      </c>
      <c r="I48" s="37" t="str">
        <f t="shared" si="3"/>
        <v>NO</v>
      </c>
      <c r="J48" s="7"/>
      <c r="K48" s="6"/>
      <c r="L48" s="5"/>
      <c r="M48" s="36" t="str">
        <f t="shared" si="10"/>
        <v/>
      </c>
      <c r="N48" s="20">
        <f t="shared" si="11"/>
        <v>4.0400000000000009</v>
      </c>
      <c r="O48" s="32">
        <f t="shared" si="12"/>
        <v>0.26999999999999957</v>
      </c>
      <c r="P48" s="32">
        <f t="shared" si="13"/>
        <v>2.8915718829522485E-3</v>
      </c>
      <c r="Q48" s="32">
        <f t="shared" si="13"/>
        <v>0.53710842811704684</v>
      </c>
      <c r="R48" s="32" t="str">
        <f t="shared" si="6"/>
        <v>NO</v>
      </c>
      <c r="S48" s="37" t="str">
        <f t="shared" si="5"/>
        <v>YES</v>
      </c>
      <c r="T48" s="7"/>
      <c r="V48" s="6"/>
      <c r="W48" s="6"/>
    </row>
    <row r="49" spans="2:23" ht="13.8" thickBot="1" x14ac:dyDescent="0.35">
      <c r="B49" s="5"/>
      <c r="C49" s="38" t="str">
        <f>IF(ISBLANK(B233),"",B233)</f>
        <v/>
      </c>
      <c r="D49" s="20">
        <f t="shared" si="7"/>
        <v>4.0891730409014446</v>
      </c>
      <c r="E49" s="32">
        <f t="shared" si="8"/>
        <v>2.5826959098555591E-2</v>
      </c>
      <c r="F49" s="32">
        <f t="shared" si="9"/>
        <v>-0.24128146901849173</v>
      </c>
      <c r="G49" s="32">
        <f t="shared" si="9"/>
        <v>0.29293538721560292</v>
      </c>
      <c r="H49" s="32" t="str">
        <f t="shared" si="2"/>
        <v>YES</v>
      </c>
      <c r="I49" s="37" t="str">
        <f t="shared" si="3"/>
        <v>YES</v>
      </c>
      <c r="J49" s="7"/>
      <c r="K49" s="6"/>
      <c r="L49" s="5"/>
      <c r="M49" s="36" t="str">
        <f t="shared" si="10"/>
        <v/>
      </c>
      <c r="N49" s="20">
        <f t="shared" si="11"/>
        <v>4.07</v>
      </c>
      <c r="O49" s="32">
        <f t="shared" si="12"/>
        <v>4.4999999999999929E-2</v>
      </c>
      <c r="P49" s="32">
        <f t="shared" si="13"/>
        <v>-0.2221084281170474</v>
      </c>
      <c r="Q49" s="32">
        <f t="shared" si="13"/>
        <v>0.31210842811704725</v>
      </c>
      <c r="R49" s="32" t="str">
        <f>IF(AND(P49="",Q49=""),"",IF(AND(P49&gt;-0.5,Q49&lt;=0.5),"YES","NO"))</f>
        <v>YES</v>
      </c>
      <c r="S49" s="37" t="str">
        <f t="shared" si="5"/>
        <v>YES</v>
      </c>
      <c r="T49" s="7"/>
      <c r="V49" s="6"/>
      <c r="W49" s="6"/>
    </row>
    <row r="50" spans="2:23" ht="13.8" thickBot="1" x14ac:dyDescent="0.35">
      <c r="B50" s="5"/>
      <c r="C50" s="38" t="str">
        <f>IF(ISBLANK(B234),"",B234)</f>
        <v/>
      </c>
      <c r="D50" s="20">
        <f t="shared" si="7"/>
        <v>4.1304603543363072</v>
      </c>
      <c r="E50" s="32">
        <f t="shared" si="8"/>
        <v>-0.10046035433630607</v>
      </c>
      <c r="F50" s="32">
        <f t="shared" si="9"/>
        <v>-0.36756878245335339</v>
      </c>
      <c r="G50" s="32">
        <f t="shared" si="9"/>
        <v>0.16664807378074126</v>
      </c>
      <c r="H50" s="32" t="str">
        <f t="shared" si="2"/>
        <v>YES</v>
      </c>
      <c r="I50" s="37" t="str">
        <f t="shared" si="3"/>
        <v>YES</v>
      </c>
      <c r="J50" s="7"/>
      <c r="K50" s="6"/>
      <c r="L50" s="5"/>
      <c r="M50" s="36" t="str">
        <f t="shared" si="10"/>
        <v/>
      </c>
      <c r="N50" s="20">
        <f t="shared" si="11"/>
        <v>4.1300000000000008</v>
      </c>
      <c r="O50" s="32">
        <f t="shared" si="12"/>
        <v>-9.9999999999999645E-2</v>
      </c>
      <c r="P50" s="32">
        <f t="shared" si="13"/>
        <v>-0.36710842811704697</v>
      </c>
      <c r="Q50" s="32">
        <f t="shared" si="13"/>
        <v>0.16710842811704768</v>
      </c>
      <c r="R50" s="32" t="str">
        <f>IF(AND(P50="",Q50=""),"",IF(AND(P50&gt;-0.5,Q50&lt;=0.5),"YES","NO"))</f>
        <v>YES</v>
      </c>
      <c r="S50" s="37" t="str">
        <f t="shared" si="5"/>
        <v>YES</v>
      </c>
      <c r="T50" s="7"/>
      <c r="V50" s="6"/>
      <c r="W50" s="6"/>
    </row>
    <row r="51" spans="2:23" ht="13.8" thickBot="1" x14ac:dyDescent="0.35">
      <c r="B51" s="5"/>
      <c r="C51" s="38" t="str">
        <f>IF(ISBLANK(B235),"",B235)</f>
        <v/>
      </c>
      <c r="D51" s="20">
        <f t="shared" si="7"/>
        <v>4.174131535171532</v>
      </c>
      <c r="E51" s="32">
        <f t="shared" si="8"/>
        <v>0.14086846482846926</v>
      </c>
      <c r="F51" s="32">
        <f t="shared" si="9"/>
        <v>-0.12623996328857806</v>
      </c>
      <c r="G51" s="32">
        <f t="shared" si="9"/>
        <v>0.40797689294551659</v>
      </c>
      <c r="H51" s="32" t="str">
        <f t="shared" si="2"/>
        <v>YES</v>
      </c>
      <c r="I51" s="37" t="str">
        <f t="shared" si="3"/>
        <v>YES</v>
      </c>
      <c r="J51" s="7"/>
      <c r="K51" s="6"/>
      <c r="L51" s="5"/>
      <c r="M51" s="36" t="str">
        <f t="shared" si="10"/>
        <v/>
      </c>
      <c r="N51" s="20">
        <f t="shared" si="11"/>
        <v>4.1700000000000008</v>
      </c>
      <c r="O51" s="32">
        <f t="shared" si="12"/>
        <v>0.14500000000000046</v>
      </c>
      <c r="P51" s="32">
        <f t="shared" si="13"/>
        <v>-0.12210842811704686</v>
      </c>
      <c r="Q51" s="32">
        <f t="shared" si="13"/>
        <v>0.41210842811704779</v>
      </c>
      <c r="R51" s="32" t="str">
        <f>IF(AND(P51="",Q51=""),"",IF(AND(P51&gt;-0.5,Q51&lt;=0.5),"YES","NO"))</f>
        <v>YES</v>
      </c>
      <c r="S51" s="37" t="str">
        <f t="shared" si="5"/>
        <v>YES</v>
      </c>
      <c r="T51" s="7"/>
      <c r="V51" s="6"/>
      <c r="W51" s="6"/>
    </row>
    <row r="52" spans="2:23" ht="13.8" thickBot="1" x14ac:dyDescent="0.35">
      <c r="B52" s="5"/>
      <c r="C52" s="11"/>
      <c r="D52" s="13"/>
      <c r="E52" s="13"/>
      <c r="F52" s="13"/>
      <c r="G52" s="13"/>
      <c r="H52" s="13"/>
      <c r="I52" s="13"/>
      <c r="J52" s="14"/>
      <c r="K52" s="6"/>
      <c r="L52" s="5"/>
      <c r="M52" s="11"/>
      <c r="N52" s="13"/>
      <c r="O52" s="13"/>
      <c r="P52" s="13"/>
      <c r="Q52" s="13"/>
      <c r="R52" s="13"/>
      <c r="S52" s="13"/>
      <c r="T52" s="14"/>
      <c r="V52" s="6"/>
      <c r="W52" s="6"/>
    </row>
    <row r="53" spans="2:23" ht="26.25" customHeight="1" thickBot="1" x14ac:dyDescent="0.35">
      <c r="B53" s="5"/>
      <c r="C53" s="11"/>
      <c r="D53" s="39" t="s">
        <v>23</v>
      </c>
      <c r="E53" s="40" t="s">
        <v>34</v>
      </c>
      <c r="F53" s="170" t="s">
        <v>64</v>
      </c>
      <c r="G53" s="171"/>
      <c r="H53" s="167" t="s">
        <v>43</v>
      </c>
      <c r="I53" s="166"/>
      <c r="J53" s="14"/>
      <c r="K53" s="6"/>
      <c r="L53" s="5"/>
      <c r="M53" s="11"/>
      <c r="N53" s="39" t="s">
        <v>23</v>
      </c>
      <c r="O53" s="40" t="s">
        <v>34</v>
      </c>
      <c r="P53" s="170" t="s">
        <v>64</v>
      </c>
      <c r="Q53" s="171"/>
      <c r="R53" s="162" t="s">
        <v>43</v>
      </c>
      <c r="S53" s="189"/>
      <c r="T53" s="14"/>
      <c r="V53" s="6"/>
      <c r="W53" s="6"/>
    </row>
    <row r="54" spans="2:23" ht="14.4" thickBot="1" x14ac:dyDescent="0.35">
      <c r="B54" s="5"/>
      <c r="C54" s="41" t="s">
        <v>37</v>
      </c>
      <c r="D54" s="25">
        <f>AE222</f>
        <v>0</v>
      </c>
      <c r="E54" s="25">
        <f>AI222</f>
        <v>0.183</v>
      </c>
      <c r="F54" s="172" t="str">
        <f>IF(D54="","",IF(D54&lt;=0.125,"YES","NO"))</f>
        <v>YES</v>
      </c>
      <c r="G54" s="173"/>
      <c r="H54" s="79" t="s">
        <v>59</v>
      </c>
      <c r="I54" s="69">
        <f>IF(D54="","",E235)</f>
        <v>0.5</v>
      </c>
      <c r="J54" s="14"/>
      <c r="K54" s="6"/>
      <c r="L54" s="5"/>
      <c r="M54" s="41" t="s">
        <v>37</v>
      </c>
      <c r="N54" s="25">
        <f>AE242</f>
        <v>0.17799999999999999</v>
      </c>
      <c r="O54" s="25">
        <f>AI242</f>
        <v>0.183</v>
      </c>
      <c r="P54" s="172" t="str">
        <f>IF(N54="","",IF(N54&lt;=0.125,"YES","NO"))</f>
        <v>NO</v>
      </c>
      <c r="Q54" s="173"/>
      <c r="R54" s="79" t="s">
        <v>59</v>
      </c>
      <c r="S54" s="69">
        <f>IF(N54="","",E255)</f>
        <v>0.71199999999999997</v>
      </c>
      <c r="T54" s="14"/>
      <c r="V54" s="6"/>
      <c r="W54" s="6"/>
    </row>
    <row r="55" spans="2:23" ht="13.8" thickBot="1" x14ac:dyDescent="0.35">
      <c r="B55" s="9"/>
      <c r="C55" s="10"/>
      <c r="D55" s="10"/>
      <c r="E55" s="10"/>
      <c r="F55" s="10"/>
      <c r="G55" s="16"/>
      <c r="H55" s="10"/>
      <c r="I55" s="10"/>
      <c r="J55" s="17"/>
      <c r="K55" s="6"/>
      <c r="L55" s="9"/>
      <c r="M55" s="10"/>
      <c r="N55" s="10"/>
      <c r="O55" s="10"/>
      <c r="P55" s="10"/>
      <c r="Q55" s="16"/>
      <c r="R55" s="10"/>
      <c r="S55" s="10"/>
      <c r="T55" s="17"/>
      <c r="V55" s="6"/>
      <c r="W55" s="6"/>
    </row>
    <row r="56" spans="2:23" x14ac:dyDescent="0.3">
      <c r="G56" s="18"/>
      <c r="J56" s="18"/>
      <c r="K56" s="6"/>
      <c r="V56" s="6"/>
      <c r="W56" s="6"/>
    </row>
    <row r="57" spans="2:23" ht="13.8" thickBot="1" x14ac:dyDescent="0.35">
      <c r="G57" s="18"/>
      <c r="J57" s="18"/>
      <c r="K57" s="6"/>
      <c r="V57" s="6"/>
      <c r="W57" s="6"/>
    </row>
    <row r="58" spans="2:23" ht="13.8" thickBot="1" x14ac:dyDescent="0.35">
      <c r="B58" s="2"/>
      <c r="C58" s="3"/>
      <c r="D58" s="3"/>
      <c r="E58" s="3"/>
      <c r="F58" s="3"/>
      <c r="G58" s="3"/>
      <c r="H58" s="3"/>
      <c r="I58" s="3"/>
      <c r="J58" s="4"/>
      <c r="K58" s="6"/>
      <c r="L58" s="2"/>
      <c r="M58" s="3"/>
      <c r="N58" s="3"/>
      <c r="O58" s="3"/>
      <c r="P58" s="3"/>
      <c r="Q58" s="3"/>
      <c r="R58" s="3"/>
      <c r="S58" s="3"/>
      <c r="T58" s="4"/>
      <c r="V58" s="6"/>
      <c r="W58" s="6"/>
    </row>
    <row r="59" spans="2:23" x14ac:dyDescent="0.3">
      <c r="B59" s="5"/>
      <c r="C59" s="162" t="s">
        <v>24</v>
      </c>
      <c r="D59" s="163"/>
      <c r="E59" s="178" t="str">
        <f xml:space="preserve"> IF(ISBLANK(D258),"",D258)</f>
        <v>Category 3</v>
      </c>
      <c r="F59" s="179"/>
      <c r="I59" s="6"/>
      <c r="J59" s="7"/>
      <c r="K59" s="6"/>
      <c r="L59" s="5"/>
      <c r="M59" s="167" t="s">
        <v>24</v>
      </c>
      <c r="N59" s="184"/>
      <c r="O59" s="178" t="str">
        <f xml:space="preserve"> IF(ISBLANK(D278),"",D278)</f>
        <v>Category 4</v>
      </c>
      <c r="P59" s="179"/>
      <c r="Q59" s="68"/>
      <c r="S59" s="6"/>
      <c r="T59" s="7"/>
      <c r="V59" s="6"/>
      <c r="W59" s="6"/>
    </row>
    <row r="60" spans="2:23" ht="13.8" thickBot="1" x14ac:dyDescent="0.35">
      <c r="B60" s="5"/>
      <c r="C60" s="180" t="s">
        <v>25</v>
      </c>
      <c r="D60" s="181"/>
      <c r="E60" s="182" t="str">
        <f xml:space="preserve"> IF(ISBLANK(D259),"",D259)</f>
        <v>Type 3</v>
      </c>
      <c r="F60" s="183"/>
      <c r="I60" s="6"/>
      <c r="J60" s="7"/>
      <c r="K60" s="6"/>
      <c r="L60" s="5"/>
      <c r="M60" s="185" t="s">
        <v>25</v>
      </c>
      <c r="N60" s="186"/>
      <c r="O60" s="182" t="str">
        <f xml:space="preserve"> IF(ISBLANK(D279),"",D279)</f>
        <v>Type 4</v>
      </c>
      <c r="P60" s="183"/>
      <c r="S60" s="6"/>
      <c r="T60" s="7"/>
      <c r="V60" s="6"/>
      <c r="W60" s="6"/>
    </row>
    <row r="61" spans="2:23" x14ac:dyDescent="0.3">
      <c r="B61" s="5"/>
      <c r="C61" s="6"/>
      <c r="D61" s="6"/>
      <c r="E61" s="6"/>
      <c r="F61" s="6"/>
      <c r="G61" s="6"/>
      <c r="H61" s="6"/>
      <c r="I61" s="6"/>
      <c r="J61" s="7"/>
      <c r="K61" s="6"/>
      <c r="L61" s="5"/>
      <c r="M61" s="6"/>
      <c r="N61" s="6"/>
      <c r="O61" s="6"/>
      <c r="P61" s="6"/>
      <c r="Q61" s="6"/>
      <c r="R61" s="6"/>
      <c r="S61" s="6"/>
      <c r="T61" s="7"/>
      <c r="V61" s="6"/>
      <c r="W61" s="6"/>
    </row>
    <row r="62" spans="2:23" x14ac:dyDescent="0.3">
      <c r="B62" s="5"/>
      <c r="C62" s="6"/>
      <c r="D62" s="6"/>
      <c r="E62" s="6"/>
      <c r="F62" s="6"/>
      <c r="G62" s="6"/>
      <c r="H62" s="6"/>
      <c r="I62" s="6"/>
      <c r="J62" s="7"/>
      <c r="K62" s="6"/>
      <c r="L62" s="5"/>
      <c r="M62" s="6"/>
      <c r="N62" s="6"/>
      <c r="O62" s="6"/>
      <c r="P62" s="6"/>
      <c r="Q62" s="6"/>
      <c r="R62" s="6"/>
      <c r="S62" s="6"/>
      <c r="T62" s="7"/>
      <c r="V62" s="6"/>
      <c r="W62" s="6"/>
    </row>
    <row r="63" spans="2:23" x14ac:dyDescent="0.3">
      <c r="B63" s="5"/>
      <c r="C63" s="6"/>
      <c r="D63" s="6"/>
      <c r="E63" s="6"/>
      <c r="F63" s="6"/>
      <c r="G63" s="6"/>
      <c r="H63" s="6"/>
      <c r="I63" s="6"/>
      <c r="J63" s="7"/>
      <c r="K63" s="6"/>
      <c r="L63" s="5"/>
      <c r="M63" s="6"/>
      <c r="N63" s="6"/>
      <c r="O63" s="6"/>
      <c r="P63" s="6"/>
      <c r="Q63" s="6"/>
      <c r="R63" s="6"/>
      <c r="S63" s="6"/>
      <c r="T63" s="7"/>
      <c r="V63" s="6"/>
      <c r="W63" s="6"/>
    </row>
    <row r="64" spans="2:23" x14ac:dyDescent="0.3">
      <c r="B64" s="5"/>
      <c r="C64" s="6"/>
      <c r="D64" s="6"/>
      <c r="E64" s="6"/>
      <c r="F64" s="6"/>
      <c r="G64" s="6"/>
      <c r="H64" s="6"/>
      <c r="I64" s="6"/>
      <c r="J64" s="7"/>
      <c r="K64" s="6"/>
      <c r="L64" s="5"/>
      <c r="M64" s="6"/>
      <c r="N64" s="6"/>
      <c r="O64" s="6"/>
      <c r="P64" s="6"/>
      <c r="Q64" s="6"/>
      <c r="R64" s="6"/>
      <c r="S64" s="6"/>
      <c r="T64" s="7"/>
      <c r="V64" s="6"/>
      <c r="W64" s="6"/>
    </row>
    <row r="65" spans="2:23" x14ac:dyDescent="0.3">
      <c r="B65" s="5"/>
      <c r="C65" s="6"/>
      <c r="D65" s="6"/>
      <c r="E65" s="6"/>
      <c r="F65" s="6"/>
      <c r="G65" s="6"/>
      <c r="H65" s="6"/>
      <c r="I65" s="6"/>
      <c r="J65" s="7"/>
      <c r="K65" s="6"/>
      <c r="L65" s="5"/>
      <c r="M65" s="6"/>
      <c r="N65" s="6"/>
      <c r="O65" s="6"/>
      <c r="P65" s="6"/>
      <c r="Q65" s="6"/>
      <c r="R65" s="6"/>
      <c r="S65" s="6"/>
      <c r="T65" s="7"/>
      <c r="V65" s="6"/>
      <c r="W65" s="6"/>
    </row>
    <row r="66" spans="2:23" x14ac:dyDescent="0.3">
      <c r="B66" s="5"/>
      <c r="C66" s="6"/>
      <c r="D66" s="6"/>
      <c r="E66" s="6"/>
      <c r="F66" s="6"/>
      <c r="G66" s="6"/>
      <c r="H66" s="6"/>
      <c r="I66" s="6"/>
      <c r="J66" s="7"/>
      <c r="K66" s="6"/>
      <c r="L66" s="5"/>
      <c r="M66" s="6"/>
      <c r="N66" s="6"/>
      <c r="O66" s="6"/>
      <c r="P66" s="6"/>
      <c r="Q66" s="6"/>
      <c r="R66" s="6"/>
      <c r="S66" s="6"/>
      <c r="T66" s="7"/>
      <c r="V66" s="6"/>
      <c r="W66" s="6"/>
    </row>
    <row r="67" spans="2:23" x14ac:dyDescent="0.3">
      <c r="B67" s="5"/>
      <c r="C67" s="6"/>
      <c r="D67" s="6"/>
      <c r="E67" s="6"/>
      <c r="F67" s="6"/>
      <c r="G67" s="6"/>
      <c r="H67" s="6"/>
      <c r="I67" s="6"/>
      <c r="J67" s="7"/>
      <c r="K67" s="6"/>
      <c r="L67" s="5"/>
      <c r="M67" s="6"/>
      <c r="N67" s="6"/>
      <c r="O67" s="6"/>
      <c r="P67" s="6"/>
      <c r="Q67" s="6"/>
      <c r="R67" s="6"/>
      <c r="S67" s="6"/>
      <c r="T67" s="7"/>
      <c r="V67" s="6"/>
      <c r="W67" s="6"/>
    </row>
    <row r="68" spans="2:23" x14ac:dyDescent="0.3">
      <c r="B68" s="5"/>
      <c r="C68" s="6"/>
      <c r="D68" s="6"/>
      <c r="E68" s="6"/>
      <c r="F68" s="6"/>
      <c r="G68" s="6"/>
      <c r="H68" s="6"/>
      <c r="I68" s="6"/>
      <c r="J68" s="7"/>
      <c r="K68" s="6"/>
      <c r="L68" s="5"/>
      <c r="M68" s="6"/>
      <c r="N68" s="6"/>
      <c r="O68" s="6"/>
      <c r="P68" s="6"/>
      <c r="Q68" s="6"/>
      <c r="R68" s="6"/>
      <c r="S68" s="6"/>
      <c r="T68" s="7"/>
      <c r="V68" s="6"/>
      <c r="W68" s="6"/>
    </row>
    <row r="69" spans="2:23" x14ac:dyDescent="0.3">
      <c r="B69" s="5"/>
      <c r="C69" s="6"/>
      <c r="D69" s="6"/>
      <c r="E69" s="6"/>
      <c r="F69" s="6"/>
      <c r="G69" s="6"/>
      <c r="H69" s="6"/>
      <c r="I69" s="6"/>
      <c r="J69" s="7"/>
      <c r="K69" s="6"/>
      <c r="L69" s="5"/>
      <c r="M69" s="6"/>
      <c r="N69" s="6"/>
      <c r="O69" s="6"/>
      <c r="P69" s="6"/>
      <c r="Q69" s="6"/>
      <c r="R69" s="6"/>
      <c r="S69" s="6"/>
      <c r="T69" s="7"/>
      <c r="V69" s="6"/>
      <c r="W69" s="6"/>
    </row>
    <row r="70" spans="2:23" x14ac:dyDescent="0.3">
      <c r="B70" s="5"/>
      <c r="C70" s="6"/>
      <c r="D70" s="6"/>
      <c r="E70" s="6"/>
      <c r="F70" s="6"/>
      <c r="G70" s="6"/>
      <c r="H70" s="6"/>
      <c r="I70" s="6"/>
      <c r="J70" s="7"/>
      <c r="K70" s="6"/>
      <c r="L70" s="5"/>
      <c r="M70" s="6"/>
      <c r="N70" s="6"/>
      <c r="O70" s="6"/>
      <c r="P70" s="6"/>
      <c r="Q70" s="6"/>
      <c r="R70" s="6"/>
      <c r="S70" s="6"/>
      <c r="T70" s="7"/>
      <c r="V70" s="6"/>
      <c r="W70" s="6"/>
    </row>
    <row r="71" spans="2:23" x14ac:dyDescent="0.3">
      <c r="B71" s="5"/>
      <c r="C71" s="6"/>
      <c r="D71" s="6"/>
      <c r="E71" s="6"/>
      <c r="F71" s="6"/>
      <c r="G71" s="6"/>
      <c r="H71" s="6"/>
      <c r="I71" s="6"/>
      <c r="J71" s="7"/>
      <c r="K71" s="6"/>
      <c r="L71" s="5"/>
      <c r="M71" s="6"/>
      <c r="N71" s="6"/>
      <c r="O71" s="6"/>
      <c r="P71" s="6"/>
      <c r="Q71" s="6"/>
      <c r="R71" s="6"/>
      <c r="S71" s="6"/>
      <c r="T71" s="7"/>
      <c r="V71" s="6"/>
      <c r="W71" s="6"/>
    </row>
    <row r="72" spans="2:23" x14ac:dyDescent="0.3">
      <c r="B72" s="5"/>
      <c r="C72" s="6"/>
      <c r="D72" s="6"/>
      <c r="E72" s="6"/>
      <c r="F72" s="6"/>
      <c r="G72" s="6"/>
      <c r="H72" s="6"/>
      <c r="I72" s="6"/>
      <c r="J72" s="7"/>
      <c r="K72" s="6"/>
      <c r="L72" s="5"/>
      <c r="M72" s="6"/>
      <c r="N72" s="6"/>
      <c r="O72" s="6"/>
      <c r="P72" s="6"/>
      <c r="Q72" s="6"/>
      <c r="R72" s="6"/>
      <c r="S72" s="6"/>
      <c r="T72" s="7"/>
      <c r="V72" s="6"/>
      <c r="W72" s="6"/>
    </row>
    <row r="73" spans="2:23" x14ac:dyDescent="0.3">
      <c r="B73" s="5"/>
      <c r="C73" s="6"/>
      <c r="D73" s="6"/>
      <c r="E73" s="6"/>
      <c r="F73" s="6"/>
      <c r="G73" s="6"/>
      <c r="H73" s="6"/>
      <c r="I73" s="6"/>
      <c r="J73" s="7"/>
      <c r="K73" s="6"/>
      <c r="L73" s="5"/>
      <c r="M73" s="6"/>
      <c r="N73" s="6"/>
      <c r="O73" s="6"/>
      <c r="P73" s="6"/>
      <c r="Q73" s="6"/>
      <c r="R73" s="6"/>
      <c r="S73" s="6"/>
      <c r="T73" s="7"/>
      <c r="V73" s="6"/>
      <c r="W73" s="6"/>
    </row>
    <row r="74" spans="2:23" x14ac:dyDescent="0.3">
      <c r="B74" s="5"/>
      <c r="C74" s="6"/>
      <c r="D74" s="6"/>
      <c r="E74" s="6"/>
      <c r="F74" s="6"/>
      <c r="G74" s="6"/>
      <c r="H74" s="6"/>
      <c r="I74" s="6"/>
      <c r="J74" s="7"/>
      <c r="K74" s="6"/>
      <c r="L74" s="5"/>
      <c r="M74" s="6"/>
      <c r="N74" s="6"/>
      <c r="O74" s="6"/>
      <c r="P74" s="6"/>
      <c r="Q74" s="6"/>
      <c r="R74" s="6"/>
      <c r="S74" s="6"/>
      <c r="T74" s="7"/>
      <c r="V74" s="6"/>
      <c r="W74" s="6"/>
    </row>
    <row r="75" spans="2:23" x14ac:dyDescent="0.3">
      <c r="B75" s="5"/>
      <c r="C75" s="6"/>
      <c r="D75" s="6"/>
      <c r="E75" s="6"/>
      <c r="F75" s="6"/>
      <c r="G75" s="6"/>
      <c r="H75" s="6"/>
      <c r="I75" s="6"/>
      <c r="J75" s="7"/>
      <c r="K75" s="6"/>
      <c r="L75" s="5"/>
      <c r="M75" s="6"/>
      <c r="N75" s="6"/>
      <c r="O75" s="6"/>
      <c r="P75" s="6"/>
      <c r="Q75" s="6"/>
      <c r="R75" s="6"/>
      <c r="S75" s="6"/>
      <c r="T75" s="7"/>
      <c r="V75" s="6"/>
      <c r="W75" s="6"/>
    </row>
    <row r="76" spans="2:23" x14ac:dyDescent="0.3">
      <c r="B76" s="5"/>
      <c r="C76" s="6"/>
      <c r="D76" s="6"/>
      <c r="E76" s="6"/>
      <c r="F76" s="6"/>
      <c r="G76" s="6"/>
      <c r="H76" s="6"/>
      <c r="I76" s="6"/>
      <c r="J76" s="7"/>
      <c r="K76" s="6"/>
      <c r="L76" s="5"/>
      <c r="M76" s="6"/>
      <c r="N76" s="6"/>
      <c r="O76" s="6"/>
      <c r="P76" s="6"/>
      <c r="Q76" s="6"/>
      <c r="R76" s="6"/>
      <c r="S76" s="6"/>
      <c r="T76" s="7"/>
      <c r="V76" s="6"/>
      <c r="W76" s="6"/>
    </row>
    <row r="77" spans="2:23" x14ac:dyDescent="0.3">
      <c r="B77" s="5"/>
      <c r="C77" s="6"/>
      <c r="D77" s="6"/>
      <c r="E77" s="6"/>
      <c r="F77" s="6"/>
      <c r="G77" s="6"/>
      <c r="H77" s="6"/>
      <c r="I77" s="6"/>
      <c r="J77" s="7"/>
      <c r="K77" s="6"/>
      <c r="L77" s="5"/>
      <c r="M77" s="6"/>
      <c r="N77" s="6"/>
      <c r="O77" s="6"/>
      <c r="P77" s="6"/>
      <c r="Q77" s="6"/>
      <c r="R77" s="6"/>
      <c r="S77" s="6"/>
      <c r="T77" s="7"/>
      <c r="V77" s="6"/>
      <c r="W77" s="6"/>
    </row>
    <row r="78" spans="2:23" x14ac:dyDescent="0.3">
      <c r="B78" s="5"/>
      <c r="C78" s="6"/>
      <c r="D78" s="6"/>
      <c r="E78" s="6"/>
      <c r="F78" s="6"/>
      <c r="G78" s="6"/>
      <c r="H78" s="6"/>
      <c r="I78" s="6"/>
      <c r="J78" s="7"/>
      <c r="K78" s="6"/>
      <c r="L78" s="5"/>
      <c r="M78" s="6"/>
      <c r="N78" s="6"/>
      <c r="O78" s="6"/>
      <c r="P78" s="6"/>
      <c r="Q78" s="6"/>
      <c r="R78" s="6"/>
      <c r="S78" s="6"/>
      <c r="T78" s="7"/>
      <c r="V78" s="6"/>
      <c r="W78" s="6"/>
    </row>
    <row r="79" spans="2:23" x14ac:dyDescent="0.3">
      <c r="B79" s="5"/>
      <c r="C79" s="6"/>
      <c r="D79" s="6"/>
      <c r="E79" s="6"/>
      <c r="F79" s="6"/>
      <c r="G79" s="6"/>
      <c r="H79" s="6"/>
      <c r="I79" s="6"/>
      <c r="J79" s="7"/>
      <c r="K79" s="6"/>
      <c r="L79" s="5"/>
      <c r="M79" s="6"/>
      <c r="N79" s="6"/>
      <c r="O79" s="6"/>
      <c r="P79" s="6"/>
      <c r="Q79" s="6"/>
      <c r="R79" s="6"/>
      <c r="S79" s="6"/>
      <c r="T79" s="7"/>
      <c r="V79" s="6"/>
      <c r="W79" s="6"/>
    </row>
    <row r="80" spans="2:23" x14ac:dyDescent="0.3">
      <c r="B80" s="5"/>
      <c r="C80" s="6"/>
      <c r="D80" s="6"/>
      <c r="E80" s="6"/>
      <c r="F80" s="6"/>
      <c r="G80" s="6"/>
      <c r="H80" s="6"/>
      <c r="I80" s="6"/>
      <c r="J80" s="7"/>
      <c r="K80" s="6"/>
      <c r="L80" s="5"/>
      <c r="M80" s="6"/>
      <c r="N80" s="6"/>
      <c r="O80" s="6"/>
      <c r="P80" s="6"/>
      <c r="Q80" s="6"/>
      <c r="R80" s="6"/>
      <c r="S80" s="6"/>
      <c r="T80" s="7"/>
      <c r="V80" s="6"/>
      <c r="W80" s="6"/>
    </row>
    <row r="81" spans="2:23" x14ac:dyDescent="0.3">
      <c r="B81" s="5"/>
      <c r="C81" s="6"/>
      <c r="D81" s="6"/>
      <c r="E81" s="6"/>
      <c r="F81" s="6"/>
      <c r="G81" s="6"/>
      <c r="H81" s="6"/>
      <c r="I81" s="6"/>
      <c r="J81" s="7"/>
      <c r="K81" s="6"/>
      <c r="L81" s="5"/>
      <c r="M81" s="6"/>
      <c r="N81" s="6"/>
      <c r="O81" s="6"/>
      <c r="P81" s="6"/>
      <c r="Q81" s="6"/>
      <c r="R81" s="6"/>
      <c r="S81" s="6"/>
      <c r="T81" s="7"/>
      <c r="V81" s="6"/>
      <c r="W81" s="6"/>
    </row>
    <row r="82" spans="2:23" x14ac:dyDescent="0.3">
      <c r="B82" s="5"/>
      <c r="C82" s="6"/>
      <c r="D82" s="6"/>
      <c r="E82" s="6"/>
      <c r="F82" s="6"/>
      <c r="G82" s="6"/>
      <c r="H82" s="6"/>
      <c r="I82" s="6"/>
      <c r="J82" s="7"/>
      <c r="K82" s="6"/>
      <c r="L82" s="5"/>
      <c r="M82" s="6"/>
      <c r="N82" s="6"/>
      <c r="O82" s="6"/>
      <c r="P82" s="6"/>
      <c r="Q82" s="6"/>
      <c r="R82" s="6"/>
      <c r="S82" s="6"/>
      <c r="T82" s="7"/>
      <c r="V82" s="6"/>
      <c r="W82" s="6"/>
    </row>
    <row r="83" spans="2:23" ht="13.8" thickBot="1" x14ac:dyDescent="0.35">
      <c r="B83" s="5"/>
      <c r="C83" s="6"/>
      <c r="D83" s="6"/>
      <c r="E83" s="6"/>
      <c r="F83" s="6"/>
      <c r="G83" s="6"/>
      <c r="H83" s="6"/>
      <c r="I83" s="6"/>
      <c r="J83" s="7"/>
      <c r="K83" s="6"/>
      <c r="L83" s="5"/>
      <c r="M83" s="6"/>
      <c r="N83" s="6"/>
      <c r="O83" s="6"/>
      <c r="P83" s="6"/>
      <c r="Q83" s="6"/>
      <c r="R83" s="6"/>
      <c r="S83" s="6"/>
      <c r="T83" s="7"/>
      <c r="V83" s="6"/>
      <c r="W83" s="6"/>
    </row>
    <row r="84" spans="2:23" ht="53.4" x14ac:dyDescent="0.3">
      <c r="B84" s="5"/>
      <c r="C84" s="43" t="s">
        <v>39</v>
      </c>
      <c r="D84" s="53" t="s">
        <v>48</v>
      </c>
      <c r="E84" s="34" t="s">
        <v>8</v>
      </c>
      <c r="F84" s="34" t="s">
        <v>35</v>
      </c>
      <c r="G84" s="34" t="s">
        <v>36</v>
      </c>
      <c r="H84" s="34" t="s">
        <v>38</v>
      </c>
      <c r="I84" s="35" t="s">
        <v>42</v>
      </c>
      <c r="J84" s="7"/>
      <c r="K84" s="6"/>
      <c r="L84" s="5"/>
      <c r="M84" s="43" t="s">
        <v>39</v>
      </c>
      <c r="N84" s="53" t="s">
        <v>48</v>
      </c>
      <c r="O84" s="34" t="s">
        <v>8</v>
      </c>
      <c r="P84" s="34" t="s">
        <v>35</v>
      </c>
      <c r="Q84" s="34" t="s">
        <v>36</v>
      </c>
      <c r="R84" s="34" t="s">
        <v>38</v>
      </c>
      <c r="S84" s="35" t="s">
        <v>42</v>
      </c>
      <c r="T84" s="7"/>
      <c r="V84" s="6"/>
      <c r="W84" s="6"/>
    </row>
    <row r="85" spans="2:23" x14ac:dyDescent="0.3">
      <c r="B85" s="5"/>
      <c r="C85" s="36" t="str">
        <f t="shared" ref="C85:C96" si="14">IF(ISBLANK(B262),"",B262)</f>
        <v/>
      </c>
      <c r="D85" s="20">
        <f>AB262</f>
        <v>2.2600000000000007</v>
      </c>
      <c r="E85" s="32">
        <f>AL262</f>
        <v>0.26999999999999957</v>
      </c>
      <c r="F85" s="32">
        <f>AP262</f>
        <v>2.8915718829522485E-3</v>
      </c>
      <c r="G85" s="32">
        <f>AQ262</f>
        <v>0.53710842811704684</v>
      </c>
      <c r="H85" s="32" t="str">
        <f>IF(AND(F85="",G85=""),"",IF(AND(F85&gt;-0.5,G85&lt;=0.5),"YES","NO"))</f>
        <v>NO</v>
      </c>
      <c r="I85" s="37" t="str">
        <f t="shared" ref="I85:I96" si="15">IF(H85="","",IFERROR(IF(H85="YES","YES",IF(AND($F$99="NO",F85&gt;-$I$99,G85&lt;$I$99),"YES","NO")),""))</f>
        <v>YES</v>
      </c>
      <c r="J85" s="7"/>
      <c r="K85" s="6"/>
      <c r="L85" s="5"/>
      <c r="M85" s="36" t="str">
        <f>IF(ISBLANK(B282),"",B282)</f>
        <v/>
      </c>
      <c r="N85" s="20">
        <f>AB282</f>
        <v>2.2600000000000007</v>
      </c>
      <c r="O85" s="32">
        <f>AL282</f>
        <v>0.26999999999999957</v>
      </c>
      <c r="P85" s="32">
        <f>AP282</f>
        <v>2.8915718829522485E-3</v>
      </c>
      <c r="Q85" s="32">
        <f>AQ282</f>
        <v>0.53710842811704684</v>
      </c>
      <c r="R85" s="32" t="str">
        <f>IF(AND(P85="",Q85=""),"",IF(AND(P85&gt;-0.5,Q85&lt;=0.5),"YES","NO"))</f>
        <v>NO</v>
      </c>
      <c r="S85" s="37" t="str">
        <f t="shared" ref="S85:S96" si="16">IF(R85="","",IFERROR(IF(R85="YES","YES",IF(AND($P$99="NO",P85&gt;-$S$99,Q85&lt;$S$99),"YES","NO")),""))</f>
        <v>YES</v>
      </c>
      <c r="T85" s="7"/>
      <c r="V85" s="6"/>
      <c r="W85" s="6"/>
    </row>
    <row r="86" spans="2:23" x14ac:dyDescent="0.3">
      <c r="B86" s="5"/>
      <c r="C86" s="36" t="str">
        <f t="shared" si="14"/>
        <v/>
      </c>
      <c r="D86" s="20">
        <f t="shared" ref="D86:D96" si="17">AB263</f>
        <v>2.3849999999999998</v>
      </c>
      <c r="E86" s="32">
        <f t="shared" ref="E86:E96" si="18">AL263</f>
        <v>0.13000000000000078</v>
      </c>
      <c r="F86" s="32">
        <f t="shared" ref="F86:F96" si="19">AP263</f>
        <v>-0.13710842811704654</v>
      </c>
      <c r="G86" s="32">
        <f t="shared" ref="G86:G96" si="20">AQ263</f>
        <v>0.39710842811704811</v>
      </c>
      <c r="H86" s="32" t="str">
        <f t="shared" ref="H86:H96" si="21">IF(AND(F86="",G86=""),"",IF(AND(F86&gt;-0.5,G86&lt;=0.5),"YES","NO"))</f>
        <v>YES</v>
      </c>
      <c r="I86" s="37" t="str">
        <f t="shared" si="15"/>
        <v>YES</v>
      </c>
      <c r="J86" s="7"/>
      <c r="K86" s="6"/>
      <c r="L86" s="5"/>
      <c r="M86" s="36" t="str">
        <f t="shared" ref="M86:M96" si="22">IF(ISBLANK(B283),"",B283)</f>
        <v/>
      </c>
      <c r="N86" s="20">
        <f t="shared" ref="N86:N96" si="23">AB283</f>
        <v>2.3849999999999998</v>
      </c>
      <c r="O86" s="32">
        <f t="shared" ref="O86:O96" si="24">AL283</f>
        <v>0.13000000000000078</v>
      </c>
      <c r="P86" s="32">
        <f t="shared" ref="P86:P96" si="25">AP283</f>
        <v>-0.13710842811704654</v>
      </c>
      <c r="Q86" s="32">
        <f t="shared" ref="Q86:Q96" si="26">AQ283</f>
        <v>0.39710842811704811</v>
      </c>
      <c r="R86" s="32" t="str">
        <f t="shared" ref="R86:R96" si="27">IF(AND(P86="",Q86=""),"",IF(AND(P86&gt;-0.5,Q86&lt;=0.5),"YES","NO"))</f>
        <v>YES</v>
      </c>
      <c r="S86" s="37" t="str">
        <f t="shared" si="16"/>
        <v>YES</v>
      </c>
      <c r="T86" s="7"/>
      <c r="V86" s="6"/>
      <c r="W86" s="6"/>
    </row>
    <row r="87" spans="2:23" x14ac:dyDescent="0.3">
      <c r="B87" s="5"/>
      <c r="C87" s="36" t="str">
        <f t="shared" si="14"/>
        <v/>
      </c>
      <c r="D87" s="20">
        <f t="shared" si="17"/>
        <v>2.5100000000000002</v>
      </c>
      <c r="E87" s="32">
        <f t="shared" si="18"/>
        <v>0.16500000000000048</v>
      </c>
      <c r="F87" s="32">
        <f t="shared" si="19"/>
        <v>-0.10210842811704685</v>
      </c>
      <c r="G87" s="32">
        <f t="shared" si="20"/>
        <v>0.4321084281170478</v>
      </c>
      <c r="H87" s="32" t="str">
        <f t="shared" si="21"/>
        <v>YES</v>
      </c>
      <c r="I87" s="37" t="str">
        <f t="shared" si="15"/>
        <v>YES</v>
      </c>
      <c r="J87" s="7"/>
      <c r="K87" s="6"/>
      <c r="L87" s="5"/>
      <c r="M87" s="36" t="str">
        <f t="shared" si="22"/>
        <v/>
      </c>
      <c r="N87" s="20">
        <f t="shared" si="23"/>
        <v>2.5100000000000002</v>
      </c>
      <c r="O87" s="32">
        <f t="shared" si="24"/>
        <v>0.16500000000000048</v>
      </c>
      <c r="P87" s="32">
        <f t="shared" si="25"/>
        <v>-0.10210842811704685</v>
      </c>
      <c r="Q87" s="32">
        <f t="shared" si="26"/>
        <v>0.4321084281170478</v>
      </c>
      <c r="R87" s="32" t="str">
        <f t="shared" si="27"/>
        <v>YES</v>
      </c>
      <c r="S87" s="37" t="str">
        <f t="shared" si="16"/>
        <v>YES</v>
      </c>
      <c r="T87" s="7"/>
      <c r="V87" s="6"/>
      <c r="W87" s="6"/>
    </row>
    <row r="88" spans="2:23" x14ac:dyDescent="0.3">
      <c r="B88" s="5"/>
      <c r="C88" s="36" t="str">
        <f t="shared" si="14"/>
        <v/>
      </c>
      <c r="D88" s="20">
        <f t="shared" si="17"/>
        <v>2.58</v>
      </c>
      <c r="E88" s="32">
        <f t="shared" si="18"/>
        <v>0.15000000000000036</v>
      </c>
      <c r="F88" s="32">
        <f t="shared" si="19"/>
        <v>-0.11710842811704697</v>
      </c>
      <c r="G88" s="32">
        <f t="shared" si="20"/>
        <v>0.41710842811704768</v>
      </c>
      <c r="H88" s="32" t="str">
        <f t="shared" si="21"/>
        <v>YES</v>
      </c>
      <c r="I88" s="37" t="str">
        <f t="shared" si="15"/>
        <v>YES</v>
      </c>
      <c r="J88" s="7"/>
      <c r="K88" s="6"/>
      <c r="L88" s="5"/>
      <c r="M88" s="36" t="str">
        <f t="shared" si="22"/>
        <v/>
      </c>
      <c r="N88" s="20">
        <f t="shared" si="23"/>
        <v>2.58</v>
      </c>
      <c r="O88" s="32">
        <f t="shared" si="24"/>
        <v>0.15000000000000036</v>
      </c>
      <c r="P88" s="32">
        <f t="shared" si="25"/>
        <v>-0.11710842811704697</v>
      </c>
      <c r="Q88" s="32">
        <f t="shared" si="26"/>
        <v>0.41710842811704768</v>
      </c>
      <c r="R88" s="32" t="str">
        <f t="shared" si="27"/>
        <v>YES</v>
      </c>
      <c r="S88" s="37" t="str">
        <f t="shared" si="16"/>
        <v>YES</v>
      </c>
      <c r="T88" s="7"/>
      <c r="V88" s="6"/>
      <c r="W88" s="6"/>
    </row>
    <row r="89" spans="2:23" x14ac:dyDescent="0.3">
      <c r="B89" s="5"/>
      <c r="C89" s="36" t="str">
        <f t="shared" si="14"/>
        <v/>
      </c>
      <c r="D89" s="20">
        <f t="shared" si="17"/>
        <v>2.8849999999999998</v>
      </c>
      <c r="E89" s="32">
        <f t="shared" si="18"/>
        <v>4.0000000000000924E-2</v>
      </c>
      <c r="F89" s="32">
        <f t="shared" si="19"/>
        <v>-0.2271084281170464</v>
      </c>
      <c r="G89" s="32">
        <f t="shared" si="20"/>
        <v>0.30710842811704825</v>
      </c>
      <c r="H89" s="32" t="str">
        <f t="shared" si="21"/>
        <v>YES</v>
      </c>
      <c r="I89" s="37" t="str">
        <f t="shared" si="15"/>
        <v>YES</v>
      </c>
      <c r="J89" s="7"/>
      <c r="K89" s="6"/>
      <c r="L89" s="5"/>
      <c r="M89" s="36" t="str">
        <f t="shared" si="22"/>
        <v/>
      </c>
      <c r="N89" s="20">
        <f t="shared" si="23"/>
        <v>2.8849999999999998</v>
      </c>
      <c r="O89" s="32">
        <f t="shared" si="24"/>
        <v>4.0000000000000924E-2</v>
      </c>
      <c r="P89" s="32">
        <f t="shared" si="25"/>
        <v>-0.2271084281170464</v>
      </c>
      <c r="Q89" s="32">
        <f t="shared" si="26"/>
        <v>0.30710842811704825</v>
      </c>
      <c r="R89" s="32" t="str">
        <f t="shared" si="27"/>
        <v>YES</v>
      </c>
      <c r="S89" s="37" t="str">
        <f t="shared" si="16"/>
        <v>YES</v>
      </c>
      <c r="T89" s="7"/>
      <c r="V89" s="6"/>
      <c r="W89" s="6"/>
    </row>
    <row r="90" spans="2:23" x14ac:dyDescent="0.3">
      <c r="B90" s="5"/>
      <c r="C90" s="36" t="str">
        <f t="shared" si="14"/>
        <v/>
      </c>
      <c r="D90" s="20">
        <f t="shared" si="17"/>
        <v>2.9300000000000006</v>
      </c>
      <c r="E90" s="32">
        <f t="shared" si="18"/>
        <v>3.4999999999999698E-2</v>
      </c>
      <c r="F90" s="32">
        <f t="shared" si="19"/>
        <v>-0.23210842811704763</v>
      </c>
      <c r="G90" s="32">
        <f t="shared" si="20"/>
        <v>0.30210842811704702</v>
      </c>
      <c r="H90" s="32" t="str">
        <f t="shared" si="21"/>
        <v>YES</v>
      </c>
      <c r="I90" s="37" t="str">
        <f t="shared" si="15"/>
        <v>YES</v>
      </c>
      <c r="J90" s="7"/>
      <c r="K90" s="6"/>
      <c r="L90" s="5"/>
      <c r="M90" s="36" t="str">
        <f t="shared" si="22"/>
        <v/>
      </c>
      <c r="N90" s="20">
        <f t="shared" si="23"/>
        <v>2.9300000000000006</v>
      </c>
      <c r="O90" s="32">
        <f t="shared" si="24"/>
        <v>3.4999999999999698E-2</v>
      </c>
      <c r="P90" s="32">
        <f t="shared" si="25"/>
        <v>-0.23210842811704763</v>
      </c>
      <c r="Q90" s="32">
        <f t="shared" si="26"/>
        <v>0.30210842811704702</v>
      </c>
      <c r="R90" s="32" t="str">
        <f t="shared" si="27"/>
        <v>YES</v>
      </c>
      <c r="S90" s="37" t="str">
        <f t="shared" si="16"/>
        <v>YES</v>
      </c>
      <c r="T90" s="7"/>
      <c r="V90" s="6"/>
      <c r="W90" s="6"/>
    </row>
    <row r="91" spans="2:23" x14ac:dyDescent="0.3">
      <c r="B91" s="5"/>
      <c r="C91" s="36" t="str">
        <f t="shared" si="14"/>
        <v/>
      </c>
      <c r="D91" s="20">
        <f t="shared" si="17"/>
        <v>3.0550000000000006</v>
      </c>
      <c r="E91" s="32">
        <f t="shared" si="18"/>
        <v>-2.0000000000000462E-2</v>
      </c>
      <c r="F91" s="32">
        <f t="shared" si="19"/>
        <v>-0.28710842811704779</v>
      </c>
      <c r="G91" s="32">
        <f t="shared" si="20"/>
        <v>0.24710842811704686</v>
      </c>
      <c r="H91" s="32" t="str">
        <f t="shared" si="21"/>
        <v>YES</v>
      </c>
      <c r="I91" s="37" t="str">
        <f t="shared" si="15"/>
        <v>YES</v>
      </c>
      <c r="J91" s="7"/>
      <c r="K91" s="6"/>
      <c r="L91" s="5"/>
      <c r="M91" s="36" t="str">
        <f t="shared" si="22"/>
        <v/>
      </c>
      <c r="N91" s="20">
        <f t="shared" si="23"/>
        <v>3.0550000000000006</v>
      </c>
      <c r="O91" s="32">
        <f t="shared" si="24"/>
        <v>-2.0000000000000462E-2</v>
      </c>
      <c r="P91" s="32">
        <f t="shared" si="25"/>
        <v>-0.28710842811704779</v>
      </c>
      <c r="Q91" s="32">
        <f t="shared" si="26"/>
        <v>0.24710842811704686</v>
      </c>
      <c r="R91" s="32" t="str">
        <f t="shared" si="27"/>
        <v>YES</v>
      </c>
      <c r="S91" s="37" t="str">
        <f t="shared" si="16"/>
        <v>YES</v>
      </c>
      <c r="T91" s="7"/>
      <c r="V91" s="6"/>
      <c r="W91" s="6"/>
    </row>
    <row r="92" spans="2:23" x14ac:dyDescent="0.3">
      <c r="B92" s="5"/>
      <c r="C92" s="36" t="str">
        <f t="shared" si="14"/>
        <v/>
      </c>
      <c r="D92" s="20">
        <f t="shared" si="17"/>
        <v>3.1150000000000002</v>
      </c>
      <c r="E92" s="32">
        <f t="shared" si="18"/>
        <v>-4.4999999999999929E-2</v>
      </c>
      <c r="F92" s="32">
        <f t="shared" si="19"/>
        <v>-0.31210842811704725</v>
      </c>
      <c r="G92" s="32">
        <f t="shared" si="20"/>
        <v>0.2221084281170474</v>
      </c>
      <c r="H92" s="32" t="str">
        <f t="shared" si="21"/>
        <v>YES</v>
      </c>
      <c r="I92" s="37" t="str">
        <f t="shared" si="15"/>
        <v>YES</v>
      </c>
      <c r="J92" s="7"/>
      <c r="K92" s="6"/>
      <c r="L92" s="5"/>
      <c r="M92" s="36" t="str">
        <f t="shared" si="22"/>
        <v/>
      </c>
      <c r="N92" s="20">
        <f t="shared" si="23"/>
        <v>3.1150000000000002</v>
      </c>
      <c r="O92" s="32">
        <f t="shared" si="24"/>
        <v>-4.4999999999999929E-2</v>
      </c>
      <c r="P92" s="32">
        <f t="shared" si="25"/>
        <v>-0.31210842811704725</v>
      </c>
      <c r="Q92" s="32">
        <f t="shared" si="26"/>
        <v>0.2221084281170474</v>
      </c>
      <c r="R92" s="32" t="str">
        <f t="shared" si="27"/>
        <v>YES</v>
      </c>
      <c r="S92" s="37" t="str">
        <f t="shared" si="16"/>
        <v>YES</v>
      </c>
      <c r="T92" s="7"/>
      <c r="V92" s="6"/>
      <c r="W92" s="6"/>
    </row>
    <row r="93" spans="2:23" x14ac:dyDescent="0.3">
      <c r="B93" s="5"/>
      <c r="C93" s="36" t="str">
        <f t="shared" si="14"/>
        <v/>
      </c>
      <c r="D93" s="20">
        <f t="shared" si="17"/>
        <v>4.0400000000000009</v>
      </c>
      <c r="E93" s="32">
        <f t="shared" si="18"/>
        <v>0.26999999999999957</v>
      </c>
      <c r="F93" s="32">
        <f t="shared" si="19"/>
        <v>2.8915718829522485E-3</v>
      </c>
      <c r="G93" s="32">
        <f t="shared" si="20"/>
        <v>0.53710842811704684</v>
      </c>
      <c r="H93" s="32" t="str">
        <f t="shared" si="21"/>
        <v>NO</v>
      </c>
      <c r="I93" s="37" t="str">
        <f t="shared" si="15"/>
        <v>YES</v>
      </c>
      <c r="J93" s="7"/>
      <c r="K93" s="6"/>
      <c r="L93" s="5"/>
      <c r="M93" s="36" t="str">
        <f t="shared" si="22"/>
        <v/>
      </c>
      <c r="N93" s="20">
        <f t="shared" si="23"/>
        <v>4.0400000000000009</v>
      </c>
      <c r="O93" s="32">
        <f t="shared" si="24"/>
        <v>0.26999999999999957</v>
      </c>
      <c r="P93" s="32">
        <f t="shared" si="25"/>
        <v>2.8915718829522485E-3</v>
      </c>
      <c r="Q93" s="32">
        <f t="shared" si="26"/>
        <v>0.53710842811704684</v>
      </c>
      <c r="R93" s="32" t="str">
        <f t="shared" si="27"/>
        <v>NO</v>
      </c>
      <c r="S93" s="37" t="str">
        <f t="shared" si="16"/>
        <v>YES</v>
      </c>
      <c r="T93" s="7"/>
      <c r="V93" s="6"/>
      <c r="W93" s="6"/>
    </row>
    <row r="94" spans="2:23" x14ac:dyDescent="0.3">
      <c r="B94" s="5"/>
      <c r="C94" s="36" t="str">
        <f t="shared" si="14"/>
        <v/>
      </c>
      <c r="D94" s="20">
        <f t="shared" si="17"/>
        <v>4.07</v>
      </c>
      <c r="E94" s="32">
        <f t="shared" si="18"/>
        <v>4.4999999999999929E-2</v>
      </c>
      <c r="F94" s="32">
        <f t="shared" si="19"/>
        <v>-0.2221084281170474</v>
      </c>
      <c r="G94" s="32">
        <f t="shared" si="20"/>
        <v>0.31210842811704725</v>
      </c>
      <c r="H94" s="32" t="str">
        <f t="shared" si="21"/>
        <v>YES</v>
      </c>
      <c r="I94" s="37" t="str">
        <f t="shared" si="15"/>
        <v>YES</v>
      </c>
      <c r="J94" s="7"/>
      <c r="K94" s="6"/>
      <c r="L94" s="5"/>
      <c r="M94" s="36" t="str">
        <f t="shared" si="22"/>
        <v/>
      </c>
      <c r="N94" s="20">
        <f t="shared" si="23"/>
        <v>4.07</v>
      </c>
      <c r="O94" s="32">
        <f t="shared" si="24"/>
        <v>4.4999999999999929E-2</v>
      </c>
      <c r="P94" s="32">
        <f t="shared" si="25"/>
        <v>-0.2221084281170474</v>
      </c>
      <c r="Q94" s="32">
        <f t="shared" si="26"/>
        <v>0.31210842811704725</v>
      </c>
      <c r="R94" s="32" t="str">
        <f t="shared" si="27"/>
        <v>YES</v>
      </c>
      <c r="S94" s="37" t="str">
        <f t="shared" si="16"/>
        <v>YES</v>
      </c>
      <c r="T94" s="7"/>
      <c r="V94" s="6"/>
      <c r="W94" s="6"/>
    </row>
    <row r="95" spans="2:23" x14ac:dyDescent="0.3">
      <c r="B95" s="5"/>
      <c r="C95" s="36" t="str">
        <f t="shared" si="14"/>
        <v/>
      </c>
      <c r="D95" s="20">
        <f t="shared" si="17"/>
        <v>4.1300000000000008</v>
      </c>
      <c r="E95" s="32">
        <f t="shared" si="18"/>
        <v>-9.9999999999999645E-2</v>
      </c>
      <c r="F95" s="32">
        <f t="shared" si="19"/>
        <v>-0.36710842811704697</v>
      </c>
      <c r="G95" s="32">
        <f t="shared" si="20"/>
        <v>0.16710842811704768</v>
      </c>
      <c r="H95" s="32" t="str">
        <f t="shared" si="21"/>
        <v>YES</v>
      </c>
      <c r="I95" s="37" t="str">
        <f t="shared" si="15"/>
        <v>YES</v>
      </c>
      <c r="J95" s="7"/>
      <c r="K95" s="6"/>
      <c r="L95" s="5"/>
      <c r="M95" s="36" t="str">
        <f t="shared" si="22"/>
        <v/>
      </c>
      <c r="N95" s="20">
        <f t="shared" si="23"/>
        <v>4.1300000000000008</v>
      </c>
      <c r="O95" s="32">
        <f t="shared" si="24"/>
        <v>-9.9999999999999645E-2</v>
      </c>
      <c r="P95" s="32">
        <f t="shared" si="25"/>
        <v>-0.36710842811704697</v>
      </c>
      <c r="Q95" s="32">
        <f t="shared" si="26"/>
        <v>0.16710842811704768</v>
      </c>
      <c r="R95" s="32" t="str">
        <f t="shared" si="27"/>
        <v>YES</v>
      </c>
      <c r="S95" s="37" t="str">
        <f t="shared" si="16"/>
        <v>YES</v>
      </c>
      <c r="T95" s="7"/>
      <c r="V95" s="6"/>
      <c r="W95" s="6"/>
    </row>
    <row r="96" spans="2:23" x14ac:dyDescent="0.3">
      <c r="B96" s="5"/>
      <c r="C96" s="36" t="str">
        <f t="shared" si="14"/>
        <v/>
      </c>
      <c r="D96" s="20">
        <f t="shared" si="17"/>
        <v>4.1700000000000008</v>
      </c>
      <c r="E96" s="32">
        <f t="shared" si="18"/>
        <v>0.14500000000000046</v>
      </c>
      <c r="F96" s="32">
        <f t="shared" si="19"/>
        <v>-0.12210842811704686</v>
      </c>
      <c r="G96" s="32">
        <f t="shared" si="20"/>
        <v>0.41210842811704779</v>
      </c>
      <c r="H96" s="32" t="str">
        <f t="shared" si="21"/>
        <v>YES</v>
      </c>
      <c r="I96" s="37" t="str">
        <f t="shared" si="15"/>
        <v>YES</v>
      </c>
      <c r="J96" s="7"/>
      <c r="K96" s="6"/>
      <c r="L96" s="5"/>
      <c r="M96" s="36" t="str">
        <f t="shared" si="22"/>
        <v/>
      </c>
      <c r="N96" s="20">
        <f t="shared" si="23"/>
        <v>4.1700000000000008</v>
      </c>
      <c r="O96" s="32">
        <f t="shared" si="24"/>
        <v>0.14500000000000046</v>
      </c>
      <c r="P96" s="32">
        <f t="shared" si="25"/>
        <v>-0.12210842811704686</v>
      </c>
      <c r="Q96" s="32">
        <f t="shared" si="26"/>
        <v>0.41210842811704779</v>
      </c>
      <c r="R96" s="32" t="str">
        <f t="shared" si="27"/>
        <v>YES</v>
      </c>
      <c r="S96" s="37" t="str">
        <f t="shared" si="16"/>
        <v>YES</v>
      </c>
      <c r="T96" s="7"/>
      <c r="V96" s="6"/>
      <c r="W96" s="6"/>
    </row>
    <row r="97" spans="2:23" ht="13.8" thickBot="1" x14ac:dyDescent="0.35">
      <c r="B97" s="5"/>
      <c r="C97" s="11"/>
      <c r="D97" s="13"/>
      <c r="E97" s="13"/>
      <c r="F97" s="13"/>
      <c r="G97" s="13"/>
      <c r="H97" s="13"/>
      <c r="I97" s="13"/>
      <c r="J97" s="14"/>
      <c r="K97" s="6"/>
      <c r="L97" s="5"/>
      <c r="M97" s="11"/>
      <c r="N97" s="13"/>
      <c r="O97" s="13"/>
      <c r="P97" s="13"/>
      <c r="Q97" s="13"/>
      <c r="R97" s="13"/>
      <c r="S97" s="13"/>
      <c r="T97" s="14"/>
      <c r="V97" s="6"/>
      <c r="W97" s="6"/>
    </row>
    <row r="98" spans="2:23" ht="26.25" customHeight="1" thickBot="1" x14ac:dyDescent="0.35">
      <c r="B98" s="5"/>
      <c r="C98" s="11"/>
      <c r="D98" s="39" t="s">
        <v>23</v>
      </c>
      <c r="E98" s="40" t="s">
        <v>34</v>
      </c>
      <c r="F98" s="170" t="s">
        <v>64</v>
      </c>
      <c r="G98" s="171"/>
      <c r="H98" s="167" t="s">
        <v>43</v>
      </c>
      <c r="I98" s="166"/>
      <c r="J98" s="14"/>
      <c r="K98" s="6"/>
      <c r="L98" s="5"/>
      <c r="M98" s="11"/>
      <c r="N98" s="39" t="s">
        <v>23</v>
      </c>
      <c r="O98" s="40" t="s">
        <v>34</v>
      </c>
      <c r="P98" s="170" t="s">
        <v>64</v>
      </c>
      <c r="Q98" s="171"/>
      <c r="R98" s="162" t="s">
        <v>43</v>
      </c>
      <c r="S98" s="189"/>
      <c r="T98" s="14"/>
      <c r="V98" s="6"/>
      <c r="W98" s="6"/>
    </row>
    <row r="99" spans="2:23" ht="14.4" thickBot="1" x14ac:dyDescent="0.35">
      <c r="B99" s="5"/>
      <c r="C99" s="41" t="s">
        <v>37</v>
      </c>
      <c r="D99" s="25">
        <f>AE262</f>
        <v>0.17799999999999999</v>
      </c>
      <c r="E99" s="25">
        <f>AI262</f>
        <v>0.183</v>
      </c>
      <c r="F99" s="172" t="str">
        <f>IF(D99="","",IF(D99&lt;=0.125,"YES","NO"))</f>
        <v>NO</v>
      </c>
      <c r="G99" s="173"/>
      <c r="H99" s="79" t="s">
        <v>59</v>
      </c>
      <c r="I99" s="69">
        <f>IF(D99="","",E275)</f>
        <v>0.71199999999999997</v>
      </c>
      <c r="J99" s="14"/>
      <c r="K99" s="6"/>
      <c r="L99" s="5"/>
      <c r="M99" s="41" t="s">
        <v>37</v>
      </c>
      <c r="N99" s="25">
        <f>AE282</f>
        <v>0.17799999999999999</v>
      </c>
      <c r="O99" s="25">
        <f>AI282</f>
        <v>0.183</v>
      </c>
      <c r="P99" s="172" t="str">
        <f>IF(N99="","",IF(N99&lt;=0.125,"YES","NO"))</f>
        <v>NO</v>
      </c>
      <c r="Q99" s="173"/>
      <c r="R99" s="79" t="s">
        <v>59</v>
      </c>
      <c r="S99" s="69">
        <f>IF(N99="","",E295)</f>
        <v>0.71199999999999997</v>
      </c>
      <c r="T99" s="14"/>
      <c r="V99" s="6"/>
      <c r="W99" s="6"/>
    </row>
    <row r="100" spans="2:23" ht="13.8" thickBot="1" x14ac:dyDescent="0.35">
      <c r="B100" s="9"/>
      <c r="C100" s="10"/>
      <c r="D100" s="10"/>
      <c r="E100" s="10"/>
      <c r="F100" s="10"/>
      <c r="G100" s="16"/>
      <c r="H100" s="10"/>
      <c r="I100" s="10"/>
      <c r="J100" s="17"/>
      <c r="K100" s="6"/>
      <c r="L100" s="9"/>
      <c r="M100" s="10"/>
      <c r="N100" s="10"/>
      <c r="O100" s="10"/>
      <c r="P100" s="10"/>
      <c r="Q100" s="16"/>
      <c r="R100" s="10"/>
      <c r="S100" s="10"/>
      <c r="T100" s="17"/>
      <c r="V100" s="6"/>
      <c r="W100" s="6"/>
    </row>
    <row r="101" spans="2:23" x14ac:dyDescent="0.3">
      <c r="G101" s="18"/>
      <c r="J101" s="18"/>
      <c r="K101" s="6"/>
      <c r="V101" s="6"/>
      <c r="W101" s="6"/>
    </row>
    <row r="102" spans="2:23" ht="13.8" thickBot="1" x14ac:dyDescent="0.35">
      <c r="G102" s="18"/>
      <c r="J102" s="18"/>
      <c r="K102" s="6"/>
      <c r="V102" s="6"/>
      <c r="W102" s="6"/>
    </row>
    <row r="103" spans="2:23" ht="13.8" thickBot="1" x14ac:dyDescent="0.35">
      <c r="B103" s="2"/>
      <c r="C103" s="3"/>
      <c r="D103" s="3"/>
      <c r="E103" s="3"/>
      <c r="F103" s="3"/>
      <c r="G103" s="3"/>
      <c r="H103" s="3"/>
      <c r="I103" s="3"/>
      <c r="J103" s="4"/>
      <c r="K103" s="6"/>
      <c r="L103" s="2"/>
      <c r="M103" s="3"/>
      <c r="N103" s="3"/>
      <c r="O103" s="3"/>
      <c r="P103" s="3"/>
      <c r="Q103" s="3"/>
      <c r="R103" s="3"/>
      <c r="S103" s="3"/>
      <c r="T103" s="4"/>
      <c r="V103" s="6"/>
      <c r="W103" s="6"/>
    </row>
    <row r="104" spans="2:23" ht="13.8" thickBot="1" x14ac:dyDescent="0.35">
      <c r="B104" s="5"/>
      <c r="C104" s="162" t="s">
        <v>24</v>
      </c>
      <c r="D104" s="163"/>
      <c r="E104" s="178" t="str">
        <f xml:space="preserve"> IF(ISBLANK(D298),"", D298)</f>
        <v>Category 5</v>
      </c>
      <c r="F104" s="179"/>
      <c r="I104" s="6"/>
      <c r="J104" s="7"/>
      <c r="K104" s="6"/>
      <c r="L104" s="5"/>
      <c r="M104" s="167" t="s">
        <v>24</v>
      </c>
      <c r="N104" s="184"/>
      <c r="O104" s="178" t="str">
        <f xml:space="preserve"> IF(ISBLANK(D318),"",D318)</f>
        <v>Category 6</v>
      </c>
      <c r="P104" s="179"/>
      <c r="S104" s="6"/>
      <c r="T104" s="7"/>
      <c r="V104" s="6"/>
      <c r="W104" s="6"/>
    </row>
    <row r="105" spans="2:23" ht="13.8" thickBot="1" x14ac:dyDescent="0.35">
      <c r="B105" s="5"/>
      <c r="C105" s="180" t="s">
        <v>25</v>
      </c>
      <c r="D105" s="181"/>
      <c r="E105" s="182" t="str">
        <f xml:space="preserve"> IF(ISBLANK(D299),"",D299)</f>
        <v>Type 5</v>
      </c>
      <c r="F105" s="183"/>
      <c r="I105" s="6"/>
      <c r="J105" s="7"/>
      <c r="K105" s="6"/>
      <c r="L105" s="5"/>
      <c r="M105" s="185" t="s">
        <v>25</v>
      </c>
      <c r="N105" s="186"/>
      <c r="O105" s="187" t="str">
        <f xml:space="preserve"> IF(ISBLANK(D319),"",D319)</f>
        <v>Type 6</v>
      </c>
      <c r="P105" s="188"/>
      <c r="S105" s="6"/>
      <c r="T105" s="7"/>
      <c r="V105" s="6"/>
      <c r="W105" s="6"/>
    </row>
    <row r="106" spans="2:23" x14ac:dyDescent="0.3">
      <c r="B106" s="5"/>
      <c r="C106" s="6"/>
      <c r="D106" s="6"/>
      <c r="E106" s="6"/>
      <c r="F106" s="6"/>
      <c r="G106" s="6"/>
      <c r="H106" s="6"/>
      <c r="I106" s="6"/>
      <c r="J106" s="7"/>
      <c r="K106" s="6"/>
      <c r="L106" s="5"/>
      <c r="M106" s="6"/>
      <c r="N106" s="6"/>
      <c r="O106" s="6"/>
      <c r="P106" s="6"/>
      <c r="Q106" s="6"/>
      <c r="R106" s="6"/>
      <c r="S106" s="6"/>
      <c r="T106" s="7"/>
      <c r="V106" s="6"/>
      <c r="W106" s="6"/>
    </row>
    <row r="107" spans="2:23" x14ac:dyDescent="0.3">
      <c r="B107" s="5"/>
      <c r="C107" s="6"/>
      <c r="D107" s="6"/>
      <c r="E107" s="6"/>
      <c r="F107" s="6"/>
      <c r="G107" s="6"/>
      <c r="H107" s="6"/>
      <c r="I107" s="6"/>
      <c r="J107" s="7"/>
      <c r="K107" s="6"/>
      <c r="L107" s="5"/>
      <c r="M107" s="6"/>
      <c r="N107" s="6"/>
      <c r="O107" s="6"/>
      <c r="P107" s="6"/>
      <c r="Q107" s="6"/>
      <c r="R107" s="6"/>
      <c r="S107" s="6"/>
      <c r="T107" s="7"/>
      <c r="V107" s="6"/>
      <c r="W107" s="6"/>
    </row>
    <row r="108" spans="2:23" x14ac:dyDescent="0.3">
      <c r="B108" s="5"/>
      <c r="C108" s="6"/>
      <c r="D108" s="6"/>
      <c r="E108" s="6"/>
      <c r="F108" s="6"/>
      <c r="G108" s="6"/>
      <c r="H108" s="6"/>
      <c r="I108" s="6"/>
      <c r="J108" s="7"/>
      <c r="K108" s="6"/>
      <c r="L108" s="5"/>
      <c r="M108" s="6"/>
      <c r="N108" s="6"/>
      <c r="O108" s="6"/>
      <c r="P108" s="6"/>
      <c r="Q108" s="6"/>
      <c r="R108" s="6"/>
      <c r="S108" s="6"/>
      <c r="T108" s="7"/>
      <c r="V108" s="6"/>
      <c r="W108" s="6"/>
    </row>
    <row r="109" spans="2:23" x14ac:dyDescent="0.3">
      <c r="B109" s="5"/>
      <c r="C109" s="6"/>
      <c r="D109" s="6"/>
      <c r="E109" s="6"/>
      <c r="F109" s="6"/>
      <c r="G109" s="6"/>
      <c r="H109" s="6"/>
      <c r="I109" s="6"/>
      <c r="J109" s="7"/>
      <c r="K109" s="6"/>
      <c r="L109" s="5"/>
      <c r="M109" s="6"/>
      <c r="N109" s="6"/>
      <c r="O109" s="6"/>
      <c r="P109" s="6"/>
      <c r="Q109" s="6"/>
      <c r="R109" s="6"/>
      <c r="S109" s="6"/>
      <c r="T109" s="7"/>
    </row>
    <row r="110" spans="2:23" x14ac:dyDescent="0.3">
      <c r="B110" s="5"/>
      <c r="C110" s="6"/>
      <c r="D110" s="6"/>
      <c r="E110" s="6"/>
      <c r="F110" s="6"/>
      <c r="G110" s="6"/>
      <c r="H110" s="6"/>
      <c r="I110" s="6"/>
      <c r="J110" s="7"/>
      <c r="K110" s="6"/>
      <c r="L110" s="5"/>
      <c r="M110" s="6"/>
      <c r="N110" s="6"/>
      <c r="O110" s="6"/>
      <c r="P110" s="6"/>
      <c r="Q110" s="6"/>
      <c r="R110" s="6"/>
      <c r="S110" s="6"/>
      <c r="T110" s="7"/>
    </row>
    <row r="111" spans="2:23" x14ac:dyDescent="0.3">
      <c r="B111" s="5"/>
      <c r="C111" s="6"/>
      <c r="D111" s="6"/>
      <c r="E111" s="6"/>
      <c r="F111" s="6"/>
      <c r="G111" s="6"/>
      <c r="H111" s="6"/>
      <c r="I111" s="6"/>
      <c r="J111" s="7"/>
      <c r="K111" s="6"/>
      <c r="L111" s="5"/>
      <c r="M111" s="6"/>
      <c r="N111" s="6"/>
      <c r="O111" s="6"/>
      <c r="P111" s="6"/>
      <c r="Q111" s="6"/>
      <c r="R111" s="6"/>
      <c r="S111" s="6"/>
      <c r="T111" s="7"/>
    </row>
    <row r="112" spans="2:23" x14ac:dyDescent="0.3">
      <c r="B112" s="5"/>
      <c r="C112" s="6"/>
      <c r="D112" s="6"/>
      <c r="E112" s="6"/>
      <c r="F112" s="6"/>
      <c r="G112" s="6"/>
      <c r="H112" s="6"/>
      <c r="I112" s="6"/>
      <c r="J112" s="7"/>
      <c r="K112" s="6"/>
      <c r="L112" s="5"/>
      <c r="M112" s="6"/>
      <c r="N112" s="6"/>
      <c r="O112" s="6"/>
      <c r="P112" s="6"/>
      <c r="Q112" s="6"/>
      <c r="R112" s="6"/>
      <c r="S112" s="6"/>
      <c r="T112" s="7"/>
    </row>
    <row r="113" spans="2:20" x14ac:dyDescent="0.3">
      <c r="B113" s="5"/>
      <c r="C113" s="6"/>
      <c r="D113" s="6"/>
      <c r="E113" s="6"/>
      <c r="F113" s="6"/>
      <c r="G113" s="6"/>
      <c r="H113" s="6"/>
      <c r="I113" s="6"/>
      <c r="J113" s="7"/>
      <c r="K113" s="6"/>
      <c r="L113" s="5"/>
      <c r="M113" s="6"/>
      <c r="N113" s="6"/>
      <c r="O113" s="6"/>
      <c r="P113" s="6"/>
      <c r="Q113" s="6"/>
      <c r="R113" s="6"/>
      <c r="S113" s="6"/>
      <c r="T113" s="7"/>
    </row>
    <row r="114" spans="2:20" x14ac:dyDescent="0.3">
      <c r="B114" s="5"/>
      <c r="C114" s="6"/>
      <c r="D114" s="6"/>
      <c r="E114" s="6"/>
      <c r="F114" s="6"/>
      <c r="G114" s="6"/>
      <c r="H114" s="6"/>
      <c r="I114" s="6"/>
      <c r="J114" s="7"/>
      <c r="K114" s="6"/>
      <c r="L114" s="5"/>
      <c r="M114" s="6"/>
      <c r="N114" s="6"/>
      <c r="O114" s="6"/>
      <c r="P114" s="6"/>
      <c r="Q114" s="6"/>
      <c r="R114" s="6"/>
      <c r="S114" s="6"/>
      <c r="T114" s="7"/>
    </row>
    <row r="115" spans="2:20" x14ac:dyDescent="0.3">
      <c r="B115" s="5"/>
      <c r="C115" s="6"/>
      <c r="D115" s="6"/>
      <c r="E115" s="6"/>
      <c r="F115" s="6"/>
      <c r="G115" s="6"/>
      <c r="H115" s="6"/>
      <c r="I115" s="6"/>
      <c r="J115" s="7"/>
      <c r="K115" s="6"/>
      <c r="L115" s="5"/>
      <c r="M115" s="6"/>
      <c r="N115" s="6"/>
      <c r="O115" s="6"/>
      <c r="P115" s="6"/>
      <c r="Q115" s="6"/>
      <c r="R115" s="6"/>
      <c r="S115" s="6"/>
      <c r="T115" s="7"/>
    </row>
    <row r="116" spans="2:20" x14ac:dyDescent="0.3">
      <c r="B116" s="5"/>
      <c r="C116" s="6"/>
      <c r="D116" s="6"/>
      <c r="E116" s="6"/>
      <c r="F116" s="6"/>
      <c r="G116" s="6"/>
      <c r="H116" s="6"/>
      <c r="I116" s="6"/>
      <c r="J116" s="7"/>
      <c r="K116" s="6"/>
      <c r="L116" s="5"/>
      <c r="M116" s="6"/>
      <c r="N116" s="6"/>
      <c r="O116" s="6"/>
      <c r="P116" s="6"/>
      <c r="Q116" s="6"/>
      <c r="R116" s="6"/>
      <c r="S116" s="6"/>
      <c r="T116" s="7"/>
    </row>
    <row r="117" spans="2:20" x14ac:dyDescent="0.3">
      <c r="B117" s="5"/>
      <c r="C117" s="6"/>
      <c r="D117" s="6"/>
      <c r="E117" s="6"/>
      <c r="F117" s="6"/>
      <c r="G117" s="6"/>
      <c r="H117" s="6"/>
      <c r="I117" s="6"/>
      <c r="J117" s="7"/>
      <c r="K117" s="6"/>
      <c r="L117" s="5"/>
      <c r="M117" s="6"/>
      <c r="N117" s="6"/>
      <c r="O117" s="6"/>
      <c r="P117" s="6"/>
      <c r="Q117" s="6"/>
      <c r="R117" s="6"/>
      <c r="S117" s="6"/>
      <c r="T117" s="7"/>
    </row>
    <row r="118" spans="2:20" x14ac:dyDescent="0.3">
      <c r="B118" s="5"/>
      <c r="C118" s="6"/>
      <c r="D118" s="6"/>
      <c r="E118" s="6"/>
      <c r="F118" s="6"/>
      <c r="G118" s="6"/>
      <c r="H118" s="6"/>
      <c r="I118" s="6"/>
      <c r="J118" s="7"/>
      <c r="K118" s="6"/>
      <c r="L118" s="5"/>
      <c r="M118" s="6"/>
      <c r="N118" s="6"/>
      <c r="O118" s="6"/>
      <c r="P118" s="6"/>
      <c r="Q118" s="6"/>
      <c r="R118" s="6"/>
      <c r="S118" s="6"/>
      <c r="T118" s="7"/>
    </row>
    <row r="119" spans="2:20" x14ac:dyDescent="0.3">
      <c r="B119" s="5"/>
      <c r="C119" s="6"/>
      <c r="D119" s="6"/>
      <c r="E119" s="6"/>
      <c r="F119" s="6"/>
      <c r="G119" s="6"/>
      <c r="H119" s="6"/>
      <c r="I119" s="6"/>
      <c r="J119" s="7"/>
      <c r="K119" s="6"/>
      <c r="L119" s="5"/>
      <c r="M119" s="6"/>
      <c r="N119" s="6"/>
      <c r="O119" s="6"/>
      <c r="P119" s="6"/>
      <c r="Q119" s="6"/>
      <c r="R119" s="6"/>
      <c r="S119" s="6"/>
      <c r="T119" s="7"/>
    </row>
    <row r="120" spans="2:20" x14ac:dyDescent="0.3">
      <c r="B120" s="5"/>
      <c r="C120" s="6"/>
      <c r="D120" s="6"/>
      <c r="E120" s="6"/>
      <c r="F120" s="6"/>
      <c r="G120" s="6"/>
      <c r="H120" s="6"/>
      <c r="I120" s="6"/>
      <c r="J120" s="7"/>
      <c r="K120" s="6"/>
      <c r="L120" s="5"/>
      <c r="M120" s="6"/>
      <c r="N120" s="6"/>
      <c r="O120" s="6"/>
      <c r="P120" s="6"/>
      <c r="Q120" s="6"/>
      <c r="R120" s="6"/>
      <c r="S120" s="6"/>
      <c r="T120" s="7"/>
    </row>
    <row r="121" spans="2:20" x14ac:dyDescent="0.3">
      <c r="B121" s="5"/>
      <c r="C121" s="6"/>
      <c r="D121" s="6"/>
      <c r="E121" s="6"/>
      <c r="F121" s="6"/>
      <c r="G121" s="6"/>
      <c r="H121" s="6"/>
      <c r="I121" s="6"/>
      <c r="J121" s="7"/>
      <c r="K121" s="6"/>
      <c r="L121" s="5"/>
      <c r="M121" s="6"/>
      <c r="N121" s="6"/>
      <c r="O121" s="6"/>
      <c r="P121" s="6"/>
      <c r="Q121" s="6"/>
      <c r="R121" s="6"/>
      <c r="S121" s="6"/>
      <c r="T121" s="7"/>
    </row>
    <row r="122" spans="2:20" x14ac:dyDescent="0.3">
      <c r="B122" s="5"/>
      <c r="C122" s="6"/>
      <c r="D122" s="6"/>
      <c r="E122" s="6"/>
      <c r="F122" s="6"/>
      <c r="G122" s="6"/>
      <c r="H122" s="6"/>
      <c r="I122" s="6"/>
      <c r="J122" s="7"/>
      <c r="K122" s="6"/>
      <c r="L122" s="5"/>
      <c r="M122" s="6"/>
      <c r="N122" s="6"/>
      <c r="O122" s="6"/>
      <c r="P122" s="6"/>
      <c r="Q122" s="6"/>
      <c r="R122" s="6"/>
      <c r="S122" s="6"/>
      <c r="T122" s="7"/>
    </row>
    <row r="123" spans="2:20" x14ac:dyDescent="0.3">
      <c r="B123" s="5"/>
      <c r="C123" s="6"/>
      <c r="D123" s="6"/>
      <c r="E123" s="6"/>
      <c r="F123" s="6"/>
      <c r="G123" s="6"/>
      <c r="H123" s="6" t="s">
        <v>44</v>
      </c>
      <c r="I123" s="6"/>
      <c r="J123" s="7"/>
      <c r="K123" s="6"/>
      <c r="L123" s="5"/>
      <c r="M123" s="6"/>
      <c r="N123" s="6"/>
      <c r="O123" s="6"/>
      <c r="P123" s="6"/>
      <c r="Q123" s="6"/>
      <c r="R123" s="6"/>
      <c r="S123" s="6"/>
      <c r="T123" s="7"/>
    </row>
    <row r="124" spans="2:20" x14ac:dyDescent="0.3">
      <c r="B124" s="5"/>
      <c r="C124" s="6"/>
      <c r="D124" s="6"/>
      <c r="E124" s="6"/>
      <c r="F124" s="6"/>
      <c r="G124" s="6"/>
      <c r="H124" s="6"/>
      <c r="I124" s="6"/>
      <c r="J124" s="7"/>
      <c r="K124" s="6"/>
      <c r="L124" s="5"/>
      <c r="M124" s="6"/>
      <c r="N124" s="6"/>
      <c r="O124" s="6"/>
      <c r="P124" s="6"/>
      <c r="Q124" s="6"/>
      <c r="R124" s="6"/>
      <c r="S124" s="6"/>
      <c r="T124" s="7"/>
    </row>
    <row r="125" spans="2:20" x14ac:dyDescent="0.3">
      <c r="B125" s="5"/>
      <c r="C125" s="6"/>
      <c r="D125" s="6"/>
      <c r="E125" s="6"/>
      <c r="F125" s="6"/>
      <c r="G125" s="6"/>
      <c r="H125" s="6"/>
      <c r="I125" s="6"/>
      <c r="J125" s="7"/>
      <c r="K125" s="6"/>
      <c r="L125" s="5"/>
      <c r="M125" s="6"/>
      <c r="N125" s="6"/>
      <c r="O125" s="6"/>
      <c r="P125" s="6"/>
      <c r="Q125" s="6"/>
      <c r="R125" s="6"/>
      <c r="S125" s="6"/>
      <c r="T125" s="7"/>
    </row>
    <row r="126" spans="2:20" x14ac:dyDescent="0.3">
      <c r="B126" s="5"/>
      <c r="C126" s="6"/>
      <c r="D126" s="6"/>
      <c r="E126" s="6"/>
      <c r="F126" s="6"/>
      <c r="G126" s="6"/>
      <c r="H126" s="6"/>
      <c r="I126" s="6"/>
      <c r="J126" s="7"/>
      <c r="K126" s="6"/>
      <c r="L126" s="5"/>
      <c r="M126" s="6"/>
      <c r="N126" s="6"/>
      <c r="O126" s="6"/>
      <c r="P126" s="6"/>
      <c r="Q126" s="6"/>
      <c r="R126" s="6"/>
      <c r="S126" s="6"/>
      <c r="T126" s="7"/>
    </row>
    <row r="127" spans="2:20" x14ac:dyDescent="0.3">
      <c r="B127" s="5"/>
      <c r="C127" s="6"/>
      <c r="D127" s="6"/>
      <c r="E127" s="6"/>
      <c r="F127" s="6"/>
      <c r="G127" s="6"/>
      <c r="H127" s="6"/>
      <c r="I127" s="6"/>
      <c r="J127" s="7"/>
      <c r="K127" s="6"/>
      <c r="L127" s="5"/>
      <c r="M127" s="6"/>
      <c r="N127" s="6"/>
      <c r="O127" s="6"/>
      <c r="P127" s="6"/>
      <c r="Q127" s="6"/>
      <c r="R127" s="6"/>
      <c r="S127" s="6"/>
      <c r="T127" s="7"/>
    </row>
    <row r="128" spans="2:20" ht="13.8" thickBot="1" x14ac:dyDescent="0.35">
      <c r="B128" s="5"/>
      <c r="C128" s="6"/>
      <c r="D128" s="6"/>
      <c r="E128" s="6"/>
      <c r="F128" s="6"/>
      <c r="G128" s="6"/>
      <c r="H128" s="6"/>
      <c r="I128" s="6"/>
      <c r="J128" s="7"/>
      <c r="K128" s="6"/>
      <c r="L128" s="5"/>
      <c r="M128" s="6"/>
      <c r="N128" s="6"/>
      <c r="O128" s="6"/>
      <c r="P128" s="6"/>
      <c r="Q128" s="6"/>
      <c r="R128" s="6"/>
      <c r="S128" s="6"/>
      <c r="T128" s="7"/>
    </row>
    <row r="129" spans="2:20" ht="53.4" x14ac:dyDescent="0.3">
      <c r="B129" s="5"/>
      <c r="C129" s="33" t="s">
        <v>39</v>
      </c>
      <c r="D129" s="53" t="s">
        <v>48</v>
      </c>
      <c r="E129" s="34" t="s">
        <v>8</v>
      </c>
      <c r="F129" s="34" t="s">
        <v>35</v>
      </c>
      <c r="G129" s="34" t="s">
        <v>36</v>
      </c>
      <c r="H129" s="34" t="s">
        <v>38</v>
      </c>
      <c r="I129" s="35" t="s">
        <v>42</v>
      </c>
      <c r="J129" s="7"/>
      <c r="K129" s="6"/>
      <c r="L129" s="5"/>
      <c r="M129" s="52" t="s">
        <v>39</v>
      </c>
      <c r="N129" s="53" t="s">
        <v>48</v>
      </c>
      <c r="O129" s="53" t="s">
        <v>8</v>
      </c>
      <c r="P129" s="53" t="s">
        <v>35</v>
      </c>
      <c r="Q129" s="53" t="s">
        <v>36</v>
      </c>
      <c r="R129" s="53" t="s">
        <v>38</v>
      </c>
      <c r="S129" s="35" t="s">
        <v>42</v>
      </c>
      <c r="T129" s="7"/>
    </row>
    <row r="130" spans="2:20" x14ac:dyDescent="0.3">
      <c r="B130" s="5"/>
      <c r="C130" s="36" t="str">
        <f t="shared" ref="C130:C141" si="28">IF(ISBLANK(B302),"",B302)</f>
        <v/>
      </c>
      <c r="D130" s="20">
        <f>AB302</f>
        <v>2.2600000000000007</v>
      </c>
      <c r="E130" s="32">
        <f>AL302</f>
        <v>0.26999999999999957</v>
      </c>
      <c r="F130" s="32">
        <f>AP302</f>
        <v>2.8915718829522485E-3</v>
      </c>
      <c r="G130" s="32">
        <f>AQ302</f>
        <v>0.53710842811704684</v>
      </c>
      <c r="H130" s="32" t="str">
        <f>IF(AND(F130="",G130=""),"",IF(AND(F130&gt;-0.5,G130&lt;=0.5),"YES","NO"))</f>
        <v>NO</v>
      </c>
      <c r="I130" s="37" t="str">
        <f t="shared" ref="I130:I141" si="29">IF(H130="","",IFERROR(IF(H130="YES","YES",IF(AND($F$144="NO",F130&gt;-$I$144,G130&lt;$I$144),"YES","NO")),""))</f>
        <v>YES</v>
      </c>
      <c r="J130" s="7"/>
      <c r="K130" s="6"/>
      <c r="L130" s="5"/>
      <c r="M130" s="36" t="str">
        <f>IF(ISBLANK(B322),"",B322)</f>
        <v/>
      </c>
      <c r="N130" s="20">
        <f>AB322</f>
        <v>2.2600000000000007</v>
      </c>
      <c r="O130" s="32">
        <f>AL322</f>
        <v>0.26999999999999957</v>
      </c>
      <c r="P130" s="32">
        <f>AP322</f>
        <v>2.8915718829522485E-3</v>
      </c>
      <c r="Q130" s="32">
        <f>AQ322</f>
        <v>0.53710842811704684</v>
      </c>
      <c r="R130" s="32" t="str">
        <f>IF(AND(P130="",Q130=""),"",IF(AND(P130&gt;-0.5,Q130&lt;=0.5),"YES","NO"))</f>
        <v>NO</v>
      </c>
      <c r="S130" s="37" t="str">
        <f t="shared" ref="S130:S141" si="30">IF(R130="","",IFERROR(IF(R130="YES","YES",IF(AND($P$144="NO",P130&gt;-$S$144,Q130&lt;$S$144),"YES","NO")),""))</f>
        <v>YES</v>
      </c>
      <c r="T130" s="7"/>
    </row>
    <row r="131" spans="2:20" x14ac:dyDescent="0.3">
      <c r="B131" s="5"/>
      <c r="C131" s="36" t="str">
        <f t="shared" si="28"/>
        <v/>
      </c>
      <c r="D131" s="20">
        <f t="shared" ref="D131:D141" si="31">AB303</f>
        <v>2.3849999999999998</v>
      </c>
      <c r="E131" s="32">
        <f t="shared" ref="E131:E141" si="32">AL303</f>
        <v>0.13000000000000078</v>
      </c>
      <c r="F131" s="32">
        <f t="shared" ref="F131:F141" si="33">AP303</f>
        <v>-0.13710842811704654</v>
      </c>
      <c r="G131" s="32">
        <f t="shared" ref="G131:G141" si="34">AQ303</f>
        <v>0.39710842811704811</v>
      </c>
      <c r="H131" s="32" t="str">
        <f t="shared" ref="H131:H141" si="35">IF(AND(F131="",G131=""),"",IF(AND(F131&gt;-0.5,G131&lt;=0.5),"YES","NO"))</f>
        <v>YES</v>
      </c>
      <c r="I131" s="37" t="str">
        <f t="shared" si="29"/>
        <v>YES</v>
      </c>
      <c r="J131" s="7"/>
      <c r="K131" s="6"/>
      <c r="L131" s="5"/>
      <c r="M131" s="36" t="str">
        <f t="shared" ref="M131:M141" si="36">IF(ISBLANK(B323),"",B323)</f>
        <v/>
      </c>
      <c r="N131" s="20">
        <f t="shared" ref="N131:N141" si="37">AB323</f>
        <v>2.3849999999999998</v>
      </c>
      <c r="O131" s="32">
        <f t="shared" ref="O131:O141" si="38">AL323</f>
        <v>0.13000000000000078</v>
      </c>
      <c r="P131" s="32">
        <f t="shared" ref="P131:P141" si="39">AP323</f>
        <v>-0.13710842811704654</v>
      </c>
      <c r="Q131" s="32">
        <f t="shared" ref="Q131:Q141" si="40">AQ323</f>
        <v>0.39710842811704811</v>
      </c>
      <c r="R131" s="32" t="str">
        <f t="shared" ref="R131:R141" si="41">IF(AND(P131="",Q131=""),"",IF(AND(P131&gt;-0.5,Q131&lt;=0.5),"YES","NO"))</f>
        <v>YES</v>
      </c>
      <c r="S131" s="37" t="str">
        <f t="shared" si="30"/>
        <v>YES</v>
      </c>
      <c r="T131" s="7"/>
    </row>
    <row r="132" spans="2:20" x14ac:dyDescent="0.3">
      <c r="B132" s="5"/>
      <c r="C132" s="36" t="str">
        <f t="shared" si="28"/>
        <v/>
      </c>
      <c r="D132" s="20">
        <f t="shared" si="31"/>
        <v>2.5100000000000002</v>
      </c>
      <c r="E132" s="32">
        <f t="shared" si="32"/>
        <v>0.16500000000000048</v>
      </c>
      <c r="F132" s="32">
        <f t="shared" si="33"/>
        <v>-0.10210842811704685</v>
      </c>
      <c r="G132" s="32">
        <f t="shared" si="34"/>
        <v>0.4321084281170478</v>
      </c>
      <c r="H132" s="32" t="str">
        <f t="shared" si="35"/>
        <v>YES</v>
      </c>
      <c r="I132" s="37" t="str">
        <f t="shared" si="29"/>
        <v>YES</v>
      </c>
      <c r="J132" s="7"/>
      <c r="K132" s="6"/>
      <c r="L132" s="5"/>
      <c r="M132" s="36" t="str">
        <f t="shared" si="36"/>
        <v/>
      </c>
      <c r="N132" s="20">
        <f t="shared" si="37"/>
        <v>2.5100000000000002</v>
      </c>
      <c r="O132" s="32">
        <f t="shared" si="38"/>
        <v>0.16500000000000048</v>
      </c>
      <c r="P132" s="32">
        <f t="shared" si="39"/>
        <v>-0.10210842811704685</v>
      </c>
      <c r="Q132" s="32">
        <f t="shared" si="40"/>
        <v>0.4321084281170478</v>
      </c>
      <c r="R132" s="32" t="str">
        <f t="shared" si="41"/>
        <v>YES</v>
      </c>
      <c r="S132" s="37" t="str">
        <f t="shared" si="30"/>
        <v>YES</v>
      </c>
      <c r="T132" s="7"/>
    </row>
    <row r="133" spans="2:20" x14ac:dyDescent="0.3">
      <c r="B133" s="5"/>
      <c r="C133" s="36" t="str">
        <f t="shared" si="28"/>
        <v/>
      </c>
      <c r="D133" s="20">
        <f t="shared" si="31"/>
        <v>2.58</v>
      </c>
      <c r="E133" s="32">
        <f t="shared" si="32"/>
        <v>0.15000000000000036</v>
      </c>
      <c r="F133" s="32">
        <f t="shared" si="33"/>
        <v>-0.11710842811704697</v>
      </c>
      <c r="G133" s="32">
        <f t="shared" si="34"/>
        <v>0.41710842811704768</v>
      </c>
      <c r="H133" s="32" t="str">
        <f t="shared" si="35"/>
        <v>YES</v>
      </c>
      <c r="I133" s="37" t="str">
        <f t="shared" si="29"/>
        <v>YES</v>
      </c>
      <c r="J133" s="7"/>
      <c r="K133" s="6"/>
      <c r="L133" s="5"/>
      <c r="M133" s="36" t="str">
        <f t="shared" si="36"/>
        <v/>
      </c>
      <c r="N133" s="20">
        <f t="shared" si="37"/>
        <v>2.58</v>
      </c>
      <c r="O133" s="32">
        <f t="shared" si="38"/>
        <v>0.15000000000000036</v>
      </c>
      <c r="P133" s="32">
        <f t="shared" si="39"/>
        <v>-0.11710842811704697</v>
      </c>
      <c r="Q133" s="32">
        <f t="shared" si="40"/>
        <v>0.41710842811704768</v>
      </c>
      <c r="R133" s="32" t="str">
        <f t="shared" si="41"/>
        <v>YES</v>
      </c>
      <c r="S133" s="37" t="str">
        <f t="shared" si="30"/>
        <v>YES</v>
      </c>
      <c r="T133" s="7"/>
    </row>
    <row r="134" spans="2:20" x14ac:dyDescent="0.3">
      <c r="B134" s="5"/>
      <c r="C134" s="36" t="str">
        <f t="shared" si="28"/>
        <v/>
      </c>
      <c r="D134" s="20">
        <f t="shared" si="31"/>
        <v>2.8849999999999998</v>
      </c>
      <c r="E134" s="32">
        <f t="shared" si="32"/>
        <v>4.0000000000000924E-2</v>
      </c>
      <c r="F134" s="32">
        <f t="shared" si="33"/>
        <v>-0.2271084281170464</v>
      </c>
      <c r="G134" s="32">
        <f t="shared" si="34"/>
        <v>0.30710842811704825</v>
      </c>
      <c r="H134" s="32" t="str">
        <f t="shared" si="35"/>
        <v>YES</v>
      </c>
      <c r="I134" s="37" t="str">
        <f t="shared" si="29"/>
        <v>YES</v>
      </c>
      <c r="J134" s="7"/>
      <c r="K134" s="6"/>
      <c r="L134" s="5"/>
      <c r="M134" s="36" t="str">
        <f t="shared" si="36"/>
        <v/>
      </c>
      <c r="N134" s="20">
        <f t="shared" si="37"/>
        <v>2.8849999999999998</v>
      </c>
      <c r="O134" s="32">
        <f t="shared" si="38"/>
        <v>4.0000000000000924E-2</v>
      </c>
      <c r="P134" s="32">
        <f t="shared" si="39"/>
        <v>-0.2271084281170464</v>
      </c>
      <c r="Q134" s="32">
        <f t="shared" si="40"/>
        <v>0.30710842811704825</v>
      </c>
      <c r="R134" s="32" t="str">
        <f t="shared" si="41"/>
        <v>YES</v>
      </c>
      <c r="S134" s="37" t="str">
        <f t="shared" si="30"/>
        <v>YES</v>
      </c>
      <c r="T134" s="7"/>
    </row>
    <row r="135" spans="2:20" x14ac:dyDescent="0.3">
      <c r="B135" s="5"/>
      <c r="C135" s="36" t="str">
        <f t="shared" si="28"/>
        <v/>
      </c>
      <c r="D135" s="20">
        <f t="shared" si="31"/>
        <v>2.9300000000000006</v>
      </c>
      <c r="E135" s="32">
        <f t="shared" si="32"/>
        <v>3.4999999999999698E-2</v>
      </c>
      <c r="F135" s="32">
        <f t="shared" si="33"/>
        <v>-0.23210842811704763</v>
      </c>
      <c r="G135" s="32">
        <f t="shared" si="34"/>
        <v>0.30210842811704702</v>
      </c>
      <c r="H135" s="32" t="str">
        <f t="shared" si="35"/>
        <v>YES</v>
      </c>
      <c r="I135" s="37" t="str">
        <f t="shared" si="29"/>
        <v>YES</v>
      </c>
      <c r="J135" s="7"/>
      <c r="K135" s="6"/>
      <c r="L135" s="5"/>
      <c r="M135" s="36" t="str">
        <f t="shared" si="36"/>
        <v/>
      </c>
      <c r="N135" s="20">
        <f t="shared" si="37"/>
        <v>2.9300000000000006</v>
      </c>
      <c r="O135" s="32">
        <f t="shared" si="38"/>
        <v>3.4999999999999698E-2</v>
      </c>
      <c r="P135" s="32">
        <f t="shared" si="39"/>
        <v>-0.23210842811704763</v>
      </c>
      <c r="Q135" s="32">
        <f t="shared" si="40"/>
        <v>0.30210842811704702</v>
      </c>
      <c r="R135" s="32" t="str">
        <f t="shared" si="41"/>
        <v>YES</v>
      </c>
      <c r="S135" s="37" t="str">
        <f t="shared" si="30"/>
        <v>YES</v>
      </c>
      <c r="T135" s="7"/>
    </row>
    <row r="136" spans="2:20" x14ac:dyDescent="0.3">
      <c r="B136" s="5"/>
      <c r="C136" s="36" t="str">
        <f t="shared" si="28"/>
        <v/>
      </c>
      <c r="D136" s="20">
        <f t="shared" si="31"/>
        <v>3.0550000000000006</v>
      </c>
      <c r="E136" s="32">
        <f t="shared" si="32"/>
        <v>-2.0000000000000462E-2</v>
      </c>
      <c r="F136" s="32">
        <f t="shared" si="33"/>
        <v>-0.28710842811704779</v>
      </c>
      <c r="G136" s="32">
        <f t="shared" si="34"/>
        <v>0.24710842811704686</v>
      </c>
      <c r="H136" s="32" t="str">
        <f t="shared" si="35"/>
        <v>YES</v>
      </c>
      <c r="I136" s="37" t="str">
        <f t="shared" si="29"/>
        <v>YES</v>
      </c>
      <c r="J136" s="7"/>
      <c r="K136" s="6"/>
      <c r="L136" s="5"/>
      <c r="M136" s="36" t="str">
        <f t="shared" si="36"/>
        <v/>
      </c>
      <c r="N136" s="20">
        <f t="shared" si="37"/>
        <v>3.0550000000000006</v>
      </c>
      <c r="O136" s="32">
        <f t="shared" si="38"/>
        <v>-2.0000000000000462E-2</v>
      </c>
      <c r="P136" s="32">
        <f t="shared" si="39"/>
        <v>-0.28710842811704779</v>
      </c>
      <c r="Q136" s="32">
        <f t="shared" si="40"/>
        <v>0.24710842811704686</v>
      </c>
      <c r="R136" s="32" t="str">
        <f t="shared" si="41"/>
        <v>YES</v>
      </c>
      <c r="S136" s="37" t="str">
        <f t="shared" si="30"/>
        <v>YES</v>
      </c>
      <c r="T136" s="7"/>
    </row>
    <row r="137" spans="2:20" x14ac:dyDescent="0.3">
      <c r="B137" s="5"/>
      <c r="C137" s="36" t="str">
        <f t="shared" si="28"/>
        <v/>
      </c>
      <c r="D137" s="20">
        <f t="shared" si="31"/>
        <v>3.1150000000000002</v>
      </c>
      <c r="E137" s="32">
        <f t="shared" si="32"/>
        <v>-4.4999999999999929E-2</v>
      </c>
      <c r="F137" s="32">
        <f t="shared" si="33"/>
        <v>-0.31210842811704725</v>
      </c>
      <c r="G137" s="32">
        <f t="shared" si="34"/>
        <v>0.2221084281170474</v>
      </c>
      <c r="H137" s="32" t="str">
        <f t="shared" si="35"/>
        <v>YES</v>
      </c>
      <c r="I137" s="37" t="str">
        <f t="shared" si="29"/>
        <v>YES</v>
      </c>
      <c r="J137" s="7"/>
      <c r="K137" s="6"/>
      <c r="L137" s="5"/>
      <c r="M137" s="36" t="str">
        <f t="shared" si="36"/>
        <v/>
      </c>
      <c r="N137" s="20">
        <f t="shared" si="37"/>
        <v>3.1150000000000002</v>
      </c>
      <c r="O137" s="32">
        <f t="shared" si="38"/>
        <v>-4.4999999999999929E-2</v>
      </c>
      <c r="P137" s="32">
        <f t="shared" si="39"/>
        <v>-0.31210842811704725</v>
      </c>
      <c r="Q137" s="32">
        <f t="shared" si="40"/>
        <v>0.2221084281170474</v>
      </c>
      <c r="R137" s="32" t="str">
        <f t="shared" si="41"/>
        <v>YES</v>
      </c>
      <c r="S137" s="37" t="str">
        <f t="shared" si="30"/>
        <v>YES</v>
      </c>
      <c r="T137" s="7"/>
    </row>
    <row r="138" spans="2:20" x14ac:dyDescent="0.3">
      <c r="B138" s="5"/>
      <c r="C138" s="36" t="str">
        <f t="shared" si="28"/>
        <v/>
      </c>
      <c r="D138" s="20">
        <f t="shared" si="31"/>
        <v>4.0400000000000009</v>
      </c>
      <c r="E138" s="32">
        <f t="shared" si="32"/>
        <v>0.26999999999999957</v>
      </c>
      <c r="F138" s="32">
        <f t="shared" si="33"/>
        <v>2.8915718829522485E-3</v>
      </c>
      <c r="G138" s="32">
        <f t="shared" si="34"/>
        <v>0.53710842811704684</v>
      </c>
      <c r="H138" s="32" t="str">
        <f t="shared" si="35"/>
        <v>NO</v>
      </c>
      <c r="I138" s="37" t="str">
        <f t="shared" si="29"/>
        <v>YES</v>
      </c>
      <c r="J138" s="7"/>
      <c r="K138" s="6"/>
      <c r="L138" s="5"/>
      <c r="M138" s="36" t="str">
        <f t="shared" si="36"/>
        <v/>
      </c>
      <c r="N138" s="20">
        <f t="shared" si="37"/>
        <v>4.0400000000000009</v>
      </c>
      <c r="O138" s="32">
        <f t="shared" si="38"/>
        <v>0.26999999999999957</v>
      </c>
      <c r="P138" s="32">
        <f t="shared" si="39"/>
        <v>2.8915718829522485E-3</v>
      </c>
      <c r="Q138" s="32">
        <f t="shared" si="40"/>
        <v>0.53710842811704684</v>
      </c>
      <c r="R138" s="32" t="str">
        <f t="shared" si="41"/>
        <v>NO</v>
      </c>
      <c r="S138" s="37" t="str">
        <f t="shared" si="30"/>
        <v>YES</v>
      </c>
      <c r="T138" s="7"/>
    </row>
    <row r="139" spans="2:20" x14ac:dyDescent="0.3">
      <c r="B139" s="5"/>
      <c r="C139" s="36" t="str">
        <f t="shared" si="28"/>
        <v/>
      </c>
      <c r="D139" s="20">
        <f t="shared" si="31"/>
        <v>4.07</v>
      </c>
      <c r="E139" s="32">
        <f t="shared" si="32"/>
        <v>4.4999999999999929E-2</v>
      </c>
      <c r="F139" s="32">
        <f t="shared" si="33"/>
        <v>-0.2221084281170474</v>
      </c>
      <c r="G139" s="32">
        <f t="shared" si="34"/>
        <v>0.31210842811704725</v>
      </c>
      <c r="H139" s="32" t="str">
        <f t="shared" si="35"/>
        <v>YES</v>
      </c>
      <c r="I139" s="37" t="str">
        <f t="shared" si="29"/>
        <v>YES</v>
      </c>
      <c r="J139" s="7"/>
      <c r="K139" s="6"/>
      <c r="L139" s="5"/>
      <c r="M139" s="36" t="str">
        <f t="shared" si="36"/>
        <v/>
      </c>
      <c r="N139" s="20">
        <f t="shared" si="37"/>
        <v>4.07</v>
      </c>
      <c r="O139" s="32">
        <f t="shared" si="38"/>
        <v>4.4999999999999929E-2</v>
      </c>
      <c r="P139" s="32">
        <f t="shared" si="39"/>
        <v>-0.2221084281170474</v>
      </c>
      <c r="Q139" s="32">
        <f t="shared" si="40"/>
        <v>0.31210842811704725</v>
      </c>
      <c r="R139" s="32" t="str">
        <f t="shared" si="41"/>
        <v>YES</v>
      </c>
      <c r="S139" s="37" t="str">
        <f t="shared" si="30"/>
        <v>YES</v>
      </c>
      <c r="T139" s="7"/>
    </row>
    <row r="140" spans="2:20" x14ac:dyDescent="0.3">
      <c r="B140" s="5"/>
      <c r="C140" s="36" t="str">
        <f t="shared" si="28"/>
        <v/>
      </c>
      <c r="D140" s="20">
        <f t="shared" si="31"/>
        <v>4.1300000000000008</v>
      </c>
      <c r="E140" s="32">
        <f t="shared" si="32"/>
        <v>-9.9999999999999645E-2</v>
      </c>
      <c r="F140" s="32">
        <f t="shared" si="33"/>
        <v>-0.36710842811704697</v>
      </c>
      <c r="G140" s="32">
        <f t="shared" si="34"/>
        <v>0.16710842811704768</v>
      </c>
      <c r="H140" s="32" t="str">
        <f t="shared" si="35"/>
        <v>YES</v>
      </c>
      <c r="I140" s="37" t="str">
        <f t="shared" si="29"/>
        <v>YES</v>
      </c>
      <c r="J140" s="7"/>
      <c r="K140" s="6"/>
      <c r="L140" s="5"/>
      <c r="M140" s="36" t="str">
        <f t="shared" si="36"/>
        <v/>
      </c>
      <c r="N140" s="20">
        <f t="shared" si="37"/>
        <v>4.1300000000000008</v>
      </c>
      <c r="O140" s="32">
        <f t="shared" si="38"/>
        <v>-9.9999999999999645E-2</v>
      </c>
      <c r="P140" s="32">
        <f t="shared" si="39"/>
        <v>-0.36710842811704697</v>
      </c>
      <c r="Q140" s="32">
        <f t="shared" si="40"/>
        <v>0.16710842811704768</v>
      </c>
      <c r="R140" s="32" t="str">
        <f t="shared" si="41"/>
        <v>YES</v>
      </c>
      <c r="S140" s="37" t="str">
        <f t="shared" si="30"/>
        <v>YES</v>
      </c>
      <c r="T140" s="7"/>
    </row>
    <row r="141" spans="2:20" x14ac:dyDescent="0.3">
      <c r="B141" s="5"/>
      <c r="C141" s="36" t="str">
        <f t="shared" si="28"/>
        <v/>
      </c>
      <c r="D141" s="20">
        <f t="shared" si="31"/>
        <v>4.1700000000000008</v>
      </c>
      <c r="E141" s="32">
        <f t="shared" si="32"/>
        <v>0.14500000000000046</v>
      </c>
      <c r="F141" s="32">
        <f t="shared" si="33"/>
        <v>-0.12210842811704686</v>
      </c>
      <c r="G141" s="32">
        <f t="shared" si="34"/>
        <v>0.41210842811704779</v>
      </c>
      <c r="H141" s="32" t="str">
        <f t="shared" si="35"/>
        <v>YES</v>
      </c>
      <c r="I141" s="37" t="str">
        <f t="shared" si="29"/>
        <v>YES</v>
      </c>
      <c r="J141" s="7"/>
      <c r="K141" s="6"/>
      <c r="L141" s="5"/>
      <c r="M141" s="36" t="str">
        <f t="shared" si="36"/>
        <v/>
      </c>
      <c r="N141" s="20">
        <f t="shared" si="37"/>
        <v>4.1700000000000008</v>
      </c>
      <c r="O141" s="32">
        <f t="shared" si="38"/>
        <v>0.14500000000000046</v>
      </c>
      <c r="P141" s="32">
        <f t="shared" si="39"/>
        <v>-0.12210842811704686</v>
      </c>
      <c r="Q141" s="32">
        <f t="shared" si="40"/>
        <v>0.41210842811704779</v>
      </c>
      <c r="R141" s="32" t="str">
        <f t="shared" si="41"/>
        <v>YES</v>
      </c>
      <c r="S141" s="37" t="str">
        <f t="shared" si="30"/>
        <v>YES</v>
      </c>
      <c r="T141" s="7"/>
    </row>
    <row r="142" spans="2:20" ht="13.8" thickBot="1" x14ac:dyDescent="0.35">
      <c r="B142" s="5"/>
      <c r="C142" s="11"/>
      <c r="D142" s="13"/>
      <c r="E142" s="13"/>
      <c r="F142" s="13"/>
      <c r="G142" s="13"/>
      <c r="H142" s="13"/>
      <c r="I142" s="13"/>
      <c r="J142" s="14"/>
      <c r="K142" s="6"/>
      <c r="L142" s="5"/>
      <c r="M142" s="11"/>
      <c r="N142" s="13"/>
      <c r="O142" s="13"/>
      <c r="P142" s="13"/>
      <c r="Q142" s="13"/>
      <c r="R142" s="13"/>
      <c r="S142" s="13"/>
      <c r="T142" s="14"/>
    </row>
    <row r="143" spans="2:20" ht="26.25" customHeight="1" thickBot="1" x14ac:dyDescent="0.35">
      <c r="B143" s="5"/>
      <c r="C143" s="11"/>
      <c r="D143" s="39" t="s">
        <v>23</v>
      </c>
      <c r="E143" s="40" t="s">
        <v>34</v>
      </c>
      <c r="F143" s="170" t="s">
        <v>64</v>
      </c>
      <c r="G143" s="171"/>
      <c r="H143" s="167" t="s">
        <v>43</v>
      </c>
      <c r="I143" s="166"/>
      <c r="J143" s="14"/>
      <c r="K143" s="6"/>
      <c r="L143" s="5"/>
      <c r="M143" s="11"/>
      <c r="N143" s="39" t="s">
        <v>23</v>
      </c>
      <c r="O143" s="57" t="s">
        <v>34</v>
      </c>
      <c r="P143" s="170" t="s">
        <v>64</v>
      </c>
      <c r="Q143" s="171"/>
      <c r="R143" s="162" t="s">
        <v>43</v>
      </c>
      <c r="S143" s="189"/>
      <c r="T143" s="14"/>
    </row>
    <row r="144" spans="2:20" ht="14.4" thickBot="1" x14ac:dyDescent="0.35">
      <c r="B144" s="5"/>
      <c r="C144" s="41" t="s">
        <v>37</v>
      </c>
      <c r="D144" s="25">
        <f>AE302</f>
        <v>0.17799999999999999</v>
      </c>
      <c r="E144" s="25">
        <f>AI302</f>
        <v>0.183</v>
      </c>
      <c r="F144" s="172" t="str">
        <f>IF(D144="","",IF(D144&lt;=0.125,"YES","NO"))</f>
        <v>NO</v>
      </c>
      <c r="G144" s="173"/>
      <c r="H144" s="79" t="s">
        <v>59</v>
      </c>
      <c r="I144" s="69">
        <f>IF(D144="","",E315)</f>
        <v>0.71199999999999997</v>
      </c>
      <c r="J144" s="14"/>
      <c r="K144" s="6"/>
      <c r="L144" s="5"/>
      <c r="M144" s="41" t="s">
        <v>37</v>
      </c>
      <c r="N144" s="56">
        <f>AE322</f>
        <v>0.17799999999999999</v>
      </c>
      <c r="O144" s="56">
        <f>AI322</f>
        <v>0.183</v>
      </c>
      <c r="P144" s="172" t="str">
        <f>IF(N144="","",IF(N144&lt;0.125,"YES","NO"))</f>
        <v>NO</v>
      </c>
      <c r="Q144" s="173"/>
      <c r="R144" s="79" t="s">
        <v>59</v>
      </c>
      <c r="S144" s="69">
        <f>IF(N144="","",E335)</f>
        <v>0.71199999999999997</v>
      </c>
      <c r="T144" s="14"/>
    </row>
    <row r="145" spans="2:23" ht="13.8" thickBot="1" x14ac:dyDescent="0.35">
      <c r="B145" s="9"/>
      <c r="C145" s="10"/>
      <c r="D145" s="10"/>
      <c r="E145" s="10"/>
      <c r="F145" s="10"/>
      <c r="G145" s="16"/>
      <c r="H145" s="10"/>
      <c r="I145" s="10"/>
      <c r="J145" s="17"/>
      <c r="K145" s="6"/>
      <c r="L145" s="9"/>
      <c r="M145" s="10"/>
      <c r="N145" s="10"/>
      <c r="O145" s="10"/>
      <c r="P145" s="10"/>
      <c r="Q145" s="16"/>
      <c r="R145" s="10"/>
      <c r="S145" s="10"/>
      <c r="T145" s="17"/>
    </row>
    <row r="146" spans="2:23" x14ac:dyDescent="0.3">
      <c r="G146" s="18"/>
      <c r="J146" s="18"/>
      <c r="K146" s="6"/>
    </row>
    <row r="147" spans="2:23" ht="13.8" thickBot="1" x14ac:dyDescent="0.35">
      <c r="G147" s="18"/>
      <c r="J147" s="18"/>
      <c r="K147" s="6"/>
    </row>
    <row r="148" spans="2:23" ht="13.8" thickBot="1" x14ac:dyDescent="0.35">
      <c r="B148" s="2"/>
      <c r="C148" s="3"/>
      <c r="D148" s="3"/>
      <c r="E148" s="3"/>
      <c r="F148" s="3"/>
      <c r="G148" s="3"/>
      <c r="H148" s="3"/>
      <c r="I148" s="3"/>
      <c r="J148" s="4"/>
      <c r="K148" s="6"/>
      <c r="L148" s="2"/>
      <c r="M148" s="3"/>
      <c r="N148" s="3"/>
      <c r="O148" s="3"/>
      <c r="P148" s="3"/>
      <c r="Q148" s="3"/>
      <c r="R148" s="3"/>
      <c r="S148" s="3"/>
      <c r="T148" s="4"/>
      <c r="V148" s="6"/>
      <c r="W148" s="6"/>
    </row>
    <row r="149" spans="2:23" ht="13.8" thickBot="1" x14ac:dyDescent="0.35">
      <c r="B149" s="5"/>
      <c r="C149" s="162" t="s">
        <v>24</v>
      </c>
      <c r="D149" s="163"/>
      <c r="E149" s="178" t="str">
        <f xml:space="preserve"> IF(ISBLANK(D338),"",D338)</f>
        <v>Category 7</v>
      </c>
      <c r="F149" s="179"/>
      <c r="I149" s="6"/>
      <c r="J149" s="7"/>
      <c r="K149" s="6"/>
      <c r="L149" s="5"/>
      <c r="M149" s="167" t="s">
        <v>24</v>
      </c>
      <c r="N149" s="184"/>
      <c r="O149" s="178" t="str">
        <f xml:space="preserve"> IF(ISBLANK(D358),"",D358)</f>
        <v>Category 8</v>
      </c>
      <c r="P149" s="179"/>
      <c r="S149" s="6"/>
      <c r="T149" s="7"/>
      <c r="V149" s="6"/>
      <c r="W149" s="6"/>
    </row>
    <row r="150" spans="2:23" ht="13.8" thickBot="1" x14ac:dyDescent="0.35">
      <c r="B150" s="5"/>
      <c r="C150" s="180" t="s">
        <v>25</v>
      </c>
      <c r="D150" s="181"/>
      <c r="E150" s="187" t="str">
        <f xml:space="preserve"> IF(ISBLANK(D339),"",D339)</f>
        <v>Type 7</v>
      </c>
      <c r="F150" s="188"/>
      <c r="I150" s="6"/>
      <c r="J150" s="7"/>
      <c r="K150" s="6"/>
      <c r="L150" s="5"/>
      <c r="M150" s="185" t="s">
        <v>25</v>
      </c>
      <c r="N150" s="186"/>
      <c r="O150" s="187" t="str">
        <f xml:space="preserve"> IF(ISBLANK(D359),"",D359)</f>
        <v>Type 8</v>
      </c>
      <c r="P150" s="188"/>
      <c r="S150" s="6"/>
      <c r="T150" s="7"/>
      <c r="V150" s="6"/>
      <c r="W150" s="6"/>
    </row>
    <row r="151" spans="2:23" x14ac:dyDescent="0.3">
      <c r="B151" s="5"/>
      <c r="C151" s="6"/>
      <c r="D151" s="6"/>
      <c r="E151" s="6"/>
      <c r="F151" s="6"/>
      <c r="G151" s="6"/>
      <c r="H151" s="6"/>
      <c r="I151" s="6"/>
      <c r="J151" s="7"/>
      <c r="K151" s="6"/>
      <c r="L151" s="5"/>
      <c r="M151" s="6"/>
      <c r="N151" s="6"/>
      <c r="O151" s="6"/>
      <c r="P151" s="6"/>
      <c r="Q151" s="6"/>
      <c r="R151" s="6"/>
      <c r="S151" s="6"/>
      <c r="T151" s="7"/>
      <c r="V151" s="6"/>
      <c r="W151" s="6"/>
    </row>
    <row r="152" spans="2:23" x14ac:dyDescent="0.3">
      <c r="B152" s="5"/>
      <c r="C152" s="6"/>
      <c r="D152" s="6"/>
      <c r="E152" s="6"/>
      <c r="F152" s="6"/>
      <c r="G152" s="6"/>
      <c r="H152" s="6"/>
      <c r="I152" s="6"/>
      <c r="J152" s="7"/>
      <c r="K152" s="6"/>
      <c r="L152" s="5"/>
      <c r="M152" s="6"/>
      <c r="N152" s="6"/>
      <c r="O152" s="6"/>
      <c r="P152" s="6"/>
      <c r="Q152" s="6"/>
      <c r="R152" s="6"/>
      <c r="S152" s="6"/>
      <c r="T152" s="7"/>
      <c r="V152" s="6"/>
      <c r="W152" s="6"/>
    </row>
    <row r="153" spans="2:23" x14ac:dyDescent="0.3">
      <c r="B153" s="5"/>
      <c r="C153" s="6"/>
      <c r="D153" s="6"/>
      <c r="E153" s="6"/>
      <c r="F153" s="6"/>
      <c r="G153" s="6"/>
      <c r="H153" s="6"/>
      <c r="I153" s="6"/>
      <c r="J153" s="7"/>
      <c r="K153" s="6"/>
      <c r="L153" s="5"/>
      <c r="M153" s="6"/>
      <c r="N153" s="6"/>
      <c r="O153" s="6"/>
      <c r="P153" s="6"/>
      <c r="Q153" s="6"/>
      <c r="R153" s="6"/>
      <c r="S153" s="6"/>
      <c r="T153" s="7"/>
      <c r="V153" s="6"/>
      <c r="W153" s="6"/>
    </row>
    <row r="154" spans="2:23" x14ac:dyDescent="0.3">
      <c r="B154" s="5"/>
      <c r="C154" s="6"/>
      <c r="D154" s="6"/>
      <c r="E154" s="6"/>
      <c r="F154" s="6"/>
      <c r="G154" s="6"/>
      <c r="H154" s="6"/>
      <c r="I154" s="6"/>
      <c r="J154" s="7"/>
      <c r="K154" s="6"/>
      <c r="L154" s="5"/>
      <c r="M154" s="6"/>
      <c r="N154" s="6"/>
      <c r="O154" s="6"/>
      <c r="P154" s="6"/>
      <c r="Q154" s="6"/>
      <c r="R154" s="6"/>
      <c r="S154" s="6"/>
      <c r="T154" s="7"/>
    </row>
    <row r="155" spans="2:23" x14ac:dyDescent="0.3">
      <c r="B155" s="5"/>
      <c r="C155" s="6"/>
      <c r="D155" s="6"/>
      <c r="E155" s="6"/>
      <c r="F155" s="6"/>
      <c r="G155" s="6"/>
      <c r="H155" s="6"/>
      <c r="I155" s="6"/>
      <c r="J155" s="7"/>
      <c r="K155" s="6"/>
      <c r="L155" s="5"/>
      <c r="M155" s="6"/>
      <c r="N155" s="6"/>
      <c r="O155" s="6"/>
      <c r="P155" s="6"/>
      <c r="Q155" s="6"/>
      <c r="R155" s="6"/>
      <c r="S155" s="6"/>
      <c r="T155" s="7"/>
    </row>
    <row r="156" spans="2:23" x14ac:dyDescent="0.3">
      <c r="B156" s="5"/>
      <c r="C156" s="6"/>
      <c r="D156" s="6"/>
      <c r="E156" s="6"/>
      <c r="F156" s="6"/>
      <c r="G156" s="6"/>
      <c r="H156" s="6"/>
      <c r="I156" s="6"/>
      <c r="J156" s="7"/>
      <c r="K156" s="6"/>
      <c r="L156" s="5"/>
      <c r="M156" s="6"/>
      <c r="N156" s="6"/>
      <c r="O156" s="6"/>
      <c r="P156" s="6"/>
      <c r="Q156" s="6"/>
      <c r="R156" s="6"/>
      <c r="S156" s="6"/>
      <c r="T156" s="7"/>
    </row>
    <row r="157" spans="2:23" x14ac:dyDescent="0.3">
      <c r="B157" s="5"/>
      <c r="C157" s="6"/>
      <c r="D157" s="6"/>
      <c r="E157" s="6"/>
      <c r="F157" s="6"/>
      <c r="G157" s="6"/>
      <c r="H157" s="6"/>
      <c r="I157" s="6"/>
      <c r="J157" s="7"/>
      <c r="K157" s="6"/>
      <c r="L157" s="5"/>
      <c r="M157" s="6"/>
      <c r="N157" s="6"/>
      <c r="O157" s="6"/>
      <c r="P157" s="6"/>
      <c r="Q157" s="6"/>
      <c r="R157" s="6"/>
      <c r="S157" s="6"/>
      <c r="T157" s="7"/>
    </row>
    <row r="158" spans="2:23" x14ac:dyDescent="0.3">
      <c r="B158" s="5"/>
      <c r="C158" s="6"/>
      <c r="D158" s="6"/>
      <c r="E158" s="6"/>
      <c r="F158" s="6"/>
      <c r="G158" s="6"/>
      <c r="H158" s="6"/>
      <c r="I158" s="6"/>
      <c r="J158" s="7"/>
      <c r="K158" s="6"/>
      <c r="L158" s="5"/>
      <c r="M158" s="6"/>
      <c r="N158" s="6"/>
      <c r="O158" s="6"/>
      <c r="P158" s="6"/>
      <c r="Q158" s="6"/>
      <c r="R158" s="6"/>
      <c r="S158" s="6"/>
      <c r="T158" s="7"/>
    </row>
    <row r="159" spans="2:23" x14ac:dyDescent="0.3">
      <c r="B159" s="5"/>
      <c r="C159" s="6"/>
      <c r="D159" s="6"/>
      <c r="E159" s="6"/>
      <c r="F159" s="6"/>
      <c r="G159" s="6"/>
      <c r="H159" s="6"/>
      <c r="I159" s="6"/>
      <c r="J159" s="7"/>
      <c r="K159" s="6"/>
      <c r="L159" s="5"/>
      <c r="M159" s="6"/>
      <c r="N159" s="6"/>
      <c r="O159" s="6"/>
      <c r="P159" s="6"/>
      <c r="Q159" s="6"/>
      <c r="R159" s="6"/>
      <c r="S159" s="6"/>
      <c r="T159" s="7"/>
    </row>
    <row r="160" spans="2:23" x14ac:dyDescent="0.3">
      <c r="B160" s="5"/>
      <c r="C160" s="6"/>
      <c r="D160" s="6"/>
      <c r="E160" s="6"/>
      <c r="F160" s="6"/>
      <c r="G160" s="6"/>
      <c r="H160" s="6"/>
      <c r="I160" s="6"/>
      <c r="J160" s="7"/>
      <c r="K160" s="6"/>
      <c r="L160" s="5"/>
      <c r="M160" s="6"/>
      <c r="N160" s="6"/>
      <c r="O160" s="6"/>
      <c r="P160" s="6"/>
      <c r="Q160" s="6"/>
      <c r="R160" s="6"/>
      <c r="S160" s="6"/>
      <c r="T160" s="7"/>
    </row>
    <row r="161" spans="2:20" x14ac:dyDescent="0.3">
      <c r="B161" s="5"/>
      <c r="C161" s="6"/>
      <c r="D161" s="6"/>
      <c r="E161" s="6"/>
      <c r="F161" s="6"/>
      <c r="G161" s="6"/>
      <c r="H161" s="6"/>
      <c r="I161" s="6"/>
      <c r="J161" s="7"/>
      <c r="K161" s="6"/>
      <c r="L161" s="5"/>
      <c r="M161" s="6"/>
      <c r="N161" s="6"/>
      <c r="O161" s="6"/>
      <c r="P161" s="6"/>
      <c r="Q161" s="6"/>
      <c r="R161" s="6"/>
      <c r="S161" s="6"/>
      <c r="T161" s="7"/>
    </row>
    <row r="162" spans="2:20" x14ac:dyDescent="0.3">
      <c r="B162" s="5"/>
      <c r="C162" s="6"/>
      <c r="D162" s="6"/>
      <c r="E162" s="6"/>
      <c r="F162" s="6"/>
      <c r="G162" s="6"/>
      <c r="H162" s="6"/>
      <c r="I162" s="6"/>
      <c r="J162" s="7"/>
      <c r="K162" s="6"/>
      <c r="L162" s="5"/>
      <c r="M162" s="6"/>
      <c r="N162" s="6"/>
      <c r="O162" s="6"/>
      <c r="P162" s="6"/>
      <c r="Q162" s="6"/>
      <c r="R162" s="6"/>
      <c r="S162" s="6"/>
      <c r="T162" s="7"/>
    </row>
    <row r="163" spans="2:20" x14ac:dyDescent="0.3">
      <c r="B163" s="5"/>
      <c r="C163" s="6"/>
      <c r="D163" s="6"/>
      <c r="E163" s="6"/>
      <c r="F163" s="6"/>
      <c r="G163" s="6"/>
      <c r="H163" s="6"/>
      <c r="I163" s="6"/>
      <c r="J163" s="7"/>
      <c r="K163" s="6"/>
      <c r="L163" s="5"/>
      <c r="M163" s="6"/>
      <c r="N163" s="6"/>
      <c r="O163" s="6"/>
      <c r="P163" s="6"/>
      <c r="Q163" s="6"/>
      <c r="R163" s="6"/>
      <c r="S163" s="6"/>
      <c r="T163" s="7"/>
    </row>
    <row r="164" spans="2:20" x14ac:dyDescent="0.3">
      <c r="B164" s="5"/>
      <c r="C164" s="6"/>
      <c r="D164" s="6"/>
      <c r="E164" s="6"/>
      <c r="F164" s="6"/>
      <c r="G164" s="6"/>
      <c r="H164" s="6"/>
      <c r="I164" s="6"/>
      <c r="J164" s="7"/>
      <c r="K164" s="6"/>
      <c r="L164" s="5"/>
      <c r="M164" s="6"/>
      <c r="N164" s="6"/>
      <c r="O164" s="6"/>
      <c r="P164" s="6"/>
      <c r="Q164" s="6"/>
      <c r="R164" s="6"/>
      <c r="S164" s="6"/>
      <c r="T164" s="7"/>
    </row>
    <row r="165" spans="2:20" x14ac:dyDescent="0.3">
      <c r="B165" s="5"/>
      <c r="C165" s="6"/>
      <c r="D165" s="6"/>
      <c r="E165" s="6"/>
      <c r="F165" s="6"/>
      <c r="G165" s="6"/>
      <c r="H165" s="6"/>
      <c r="I165" s="6"/>
      <c r="J165" s="7"/>
      <c r="K165" s="6"/>
      <c r="L165" s="5"/>
      <c r="M165" s="6"/>
      <c r="N165" s="6"/>
      <c r="O165" s="6"/>
      <c r="P165" s="6"/>
      <c r="Q165" s="6"/>
      <c r="R165" s="6"/>
      <c r="S165" s="6"/>
      <c r="T165" s="7"/>
    </row>
    <row r="166" spans="2:20" x14ac:dyDescent="0.3">
      <c r="B166" s="5"/>
      <c r="C166" s="6"/>
      <c r="D166" s="6"/>
      <c r="E166" s="6"/>
      <c r="F166" s="6"/>
      <c r="G166" s="6"/>
      <c r="H166" s="6"/>
      <c r="I166" s="6"/>
      <c r="J166" s="7"/>
      <c r="K166" s="6"/>
      <c r="L166" s="5"/>
      <c r="M166" s="6"/>
      <c r="N166" s="6"/>
      <c r="O166" s="6"/>
      <c r="P166" s="6"/>
      <c r="Q166" s="6"/>
      <c r="R166" s="6"/>
      <c r="S166" s="6"/>
      <c r="T166" s="7"/>
    </row>
    <row r="167" spans="2:20" x14ac:dyDescent="0.3">
      <c r="B167" s="5"/>
      <c r="C167" s="6"/>
      <c r="D167" s="6"/>
      <c r="E167" s="6"/>
      <c r="F167" s="6"/>
      <c r="G167" s="6"/>
      <c r="H167" s="6"/>
      <c r="I167" s="6"/>
      <c r="J167" s="7"/>
      <c r="K167" s="6"/>
      <c r="L167" s="5"/>
      <c r="M167" s="6"/>
      <c r="N167" s="6"/>
      <c r="O167" s="6"/>
      <c r="P167" s="6"/>
      <c r="Q167" s="6"/>
      <c r="R167" s="6"/>
      <c r="S167" s="6"/>
      <c r="T167" s="7"/>
    </row>
    <row r="168" spans="2:20" x14ac:dyDescent="0.3">
      <c r="B168" s="5"/>
      <c r="C168" s="6"/>
      <c r="D168" s="6"/>
      <c r="E168" s="6"/>
      <c r="F168" s="6"/>
      <c r="G168" s="6"/>
      <c r="H168" s="6" t="s">
        <v>44</v>
      </c>
      <c r="I168" s="6"/>
      <c r="J168" s="7"/>
      <c r="K168" s="6"/>
      <c r="L168" s="5"/>
      <c r="M168" s="6"/>
      <c r="N168" s="6"/>
      <c r="O168" s="6"/>
      <c r="P168" s="6"/>
      <c r="Q168" s="6"/>
      <c r="R168" s="6"/>
      <c r="S168" s="6"/>
      <c r="T168" s="7"/>
    </row>
    <row r="169" spans="2:20" x14ac:dyDescent="0.3">
      <c r="B169" s="5"/>
      <c r="C169" s="6"/>
      <c r="D169" s="6"/>
      <c r="E169" s="6"/>
      <c r="F169" s="6"/>
      <c r="G169" s="6"/>
      <c r="H169" s="6"/>
      <c r="I169" s="6"/>
      <c r="J169" s="7"/>
      <c r="K169" s="6"/>
      <c r="L169" s="5"/>
      <c r="M169" s="6"/>
      <c r="N169" s="6"/>
      <c r="O169" s="6"/>
      <c r="P169" s="6"/>
      <c r="Q169" s="6"/>
      <c r="R169" s="6"/>
      <c r="S169" s="6"/>
      <c r="T169" s="7"/>
    </row>
    <row r="170" spans="2:20" x14ac:dyDescent="0.3">
      <c r="B170" s="5"/>
      <c r="C170" s="6"/>
      <c r="D170" s="6"/>
      <c r="E170" s="6"/>
      <c r="F170" s="6"/>
      <c r="G170" s="6"/>
      <c r="H170" s="6"/>
      <c r="I170" s="6"/>
      <c r="J170" s="7"/>
      <c r="K170" s="6"/>
      <c r="L170" s="5"/>
      <c r="M170" s="6"/>
      <c r="N170" s="6"/>
      <c r="O170" s="6"/>
      <c r="P170" s="6"/>
      <c r="Q170" s="6"/>
      <c r="R170" s="6"/>
      <c r="S170" s="6"/>
      <c r="T170" s="7"/>
    </row>
    <row r="171" spans="2:20" x14ac:dyDescent="0.3">
      <c r="B171" s="5"/>
      <c r="C171" s="6"/>
      <c r="D171" s="6"/>
      <c r="E171" s="6"/>
      <c r="F171" s="6"/>
      <c r="G171" s="6"/>
      <c r="H171" s="6"/>
      <c r="I171" s="6"/>
      <c r="J171" s="7"/>
      <c r="K171" s="6"/>
      <c r="L171" s="5"/>
      <c r="M171" s="6"/>
      <c r="N171" s="6"/>
      <c r="O171" s="6"/>
      <c r="P171" s="6"/>
      <c r="Q171" s="6"/>
      <c r="R171" s="6"/>
      <c r="S171" s="6"/>
      <c r="T171" s="7"/>
    </row>
    <row r="172" spans="2:20" x14ac:dyDescent="0.3">
      <c r="B172" s="5"/>
      <c r="C172" s="6"/>
      <c r="D172" s="6"/>
      <c r="E172" s="6"/>
      <c r="F172" s="6"/>
      <c r="G172" s="6"/>
      <c r="H172" s="6"/>
      <c r="I172" s="6"/>
      <c r="J172" s="7"/>
      <c r="K172" s="6"/>
      <c r="L172" s="5"/>
      <c r="M172" s="6"/>
      <c r="N172" s="6"/>
      <c r="O172" s="6"/>
      <c r="P172" s="6"/>
      <c r="Q172" s="6"/>
      <c r="R172" s="6"/>
      <c r="S172" s="6"/>
      <c r="T172" s="7"/>
    </row>
    <row r="173" spans="2:20" ht="13.8" thickBot="1" x14ac:dyDescent="0.35">
      <c r="B173" s="5"/>
      <c r="C173" s="6"/>
      <c r="D173" s="6"/>
      <c r="E173" s="6"/>
      <c r="F173" s="6"/>
      <c r="G173" s="6"/>
      <c r="H173" s="6"/>
      <c r="I173" s="6"/>
      <c r="J173" s="7"/>
      <c r="K173" s="6"/>
      <c r="L173" s="5"/>
      <c r="M173" s="6"/>
      <c r="N173" s="6"/>
      <c r="O173" s="6"/>
      <c r="P173" s="6"/>
      <c r="Q173" s="6"/>
      <c r="R173" s="6"/>
      <c r="S173" s="6"/>
      <c r="T173" s="7"/>
    </row>
    <row r="174" spans="2:20" ht="53.4" x14ac:dyDescent="0.3">
      <c r="B174" s="5"/>
      <c r="C174" s="52" t="s">
        <v>39</v>
      </c>
      <c r="D174" s="53" t="s">
        <v>48</v>
      </c>
      <c r="E174" s="53" t="s">
        <v>8</v>
      </c>
      <c r="F174" s="53" t="s">
        <v>35</v>
      </c>
      <c r="G174" s="53" t="s">
        <v>36</v>
      </c>
      <c r="H174" s="53" t="s">
        <v>38</v>
      </c>
      <c r="I174" s="35" t="s">
        <v>42</v>
      </c>
      <c r="J174" s="7"/>
      <c r="K174" s="6"/>
      <c r="L174" s="5"/>
      <c r="M174" s="52" t="s">
        <v>39</v>
      </c>
      <c r="N174" s="53" t="s">
        <v>48</v>
      </c>
      <c r="O174" s="53" t="s">
        <v>8</v>
      </c>
      <c r="P174" s="53" t="s">
        <v>35</v>
      </c>
      <c r="Q174" s="53" t="s">
        <v>36</v>
      </c>
      <c r="R174" s="53" t="s">
        <v>38</v>
      </c>
      <c r="S174" s="35" t="s">
        <v>42</v>
      </c>
      <c r="T174" s="7"/>
    </row>
    <row r="175" spans="2:20" x14ac:dyDescent="0.3">
      <c r="B175" s="5"/>
      <c r="C175" s="36" t="str">
        <f t="shared" ref="C175:C186" si="42">IF(ISBLANK(B342),"",B342)</f>
        <v/>
      </c>
      <c r="D175" s="20">
        <f t="shared" ref="D175:D186" si="43">AB342</f>
        <v>2.2600000000000007</v>
      </c>
      <c r="E175" s="32">
        <f t="shared" ref="E175:E186" si="44">AL342</f>
        <v>0.26999999999999957</v>
      </c>
      <c r="F175" s="32">
        <f t="shared" ref="F175:F186" si="45">AP342</f>
        <v>2.8915718829522485E-3</v>
      </c>
      <c r="G175" s="32">
        <f t="shared" ref="G175:G186" si="46">AQ342</f>
        <v>0.53710842811704684</v>
      </c>
      <c r="H175" s="32" t="str">
        <f>IF(AND(F175="",G175=""),"",IF(AND(F175&gt;-0.5,G175&lt;=0.5),"YES","NO"))</f>
        <v>NO</v>
      </c>
      <c r="I175" s="37" t="str">
        <f t="shared" ref="I175:I186" si="47">IF(H175="","",IFERROR(IF(H175="YES","YES",IF(AND($F$189="NO",F175&gt;-$I$189,G175&lt;$I$189),"YES","NO")),""))</f>
        <v>YES</v>
      </c>
      <c r="J175" s="7"/>
      <c r="K175" s="6"/>
      <c r="L175" s="5"/>
      <c r="M175" s="36" t="str">
        <f t="shared" ref="M175:M186" si="48">IF(ISBLANK(B362),"",B362)</f>
        <v/>
      </c>
      <c r="N175" s="20">
        <f t="shared" ref="N175:N186" si="49">AB362</f>
        <v>2.2600000000000007</v>
      </c>
      <c r="O175" s="32">
        <f t="shared" ref="O175:O186" si="50">AL362</f>
        <v>0.26999999999999957</v>
      </c>
      <c r="P175" s="32">
        <f t="shared" ref="P175:P186" si="51">AP362</f>
        <v>2.8915718829522485E-3</v>
      </c>
      <c r="Q175" s="32">
        <f t="shared" ref="Q175:Q186" si="52">AQ362</f>
        <v>0.53710842811704684</v>
      </c>
      <c r="R175" s="32" t="str">
        <f>IF(AND(P175="",Q175=""),"",IF(AND(P175&gt;-0.5,Q175&lt;=0.5),"YES","NO"))</f>
        <v>NO</v>
      </c>
      <c r="S175" s="37" t="str">
        <f t="shared" ref="S175:S186" si="53">IF(R175="","",IFERROR(IF(R175="YES","YES",IF(AND($P$189="NO",P175&gt;-$S$189,Q175&lt;$S$189),"YES","NO")),""))</f>
        <v>YES</v>
      </c>
      <c r="T175" s="7"/>
    </row>
    <row r="176" spans="2:20" x14ac:dyDescent="0.3">
      <c r="B176" s="5"/>
      <c r="C176" s="36" t="str">
        <f t="shared" si="42"/>
        <v/>
      </c>
      <c r="D176" s="20">
        <f t="shared" si="43"/>
        <v>2.3849999999999998</v>
      </c>
      <c r="E176" s="32">
        <f t="shared" si="44"/>
        <v>0.13000000000000078</v>
      </c>
      <c r="F176" s="32">
        <f t="shared" si="45"/>
        <v>-0.13710842811704654</v>
      </c>
      <c r="G176" s="32">
        <f t="shared" si="46"/>
        <v>0.39710842811704811</v>
      </c>
      <c r="H176" s="32" t="str">
        <f t="shared" ref="H176:H186" si="54">IF(AND(F176="",G176=""),"",IF(AND(F176&gt;-0.5,G176&lt;=0.5),"YES","NO"))</f>
        <v>YES</v>
      </c>
      <c r="I176" s="37" t="str">
        <f t="shared" si="47"/>
        <v>YES</v>
      </c>
      <c r="J176" s="7"/>
      <c r="K176" s="6"/>
      <c r="L176" s="5"/>
      <c r="M176" s="36" t="str">
        <f t="shared" si="48"/>
        <v/>
      </c>
      <c r="N176" s="20">
        <f t="shared" si="49"/>
        <v>2.3849999999999998</v>
      </c>
      <c r="O176" s="32">
        <f t="shared" si="50"/>
        <v>0.13000000000000078</v>
      </c>
      <c r="P176" s="32">
        <f t="shared" si="51"/>
        <v>-0.13710842811704654</v>
      </c>
      <c r="Q176" s="32">
        <f t="shared" si="52"/>
        <v>0.39710842811704811</v>
      </c>
      <c r="R176" s="32" t="str">
        <f t="shared" ref="R176:R186" si="55">IF(AND(P176="",Q176=""),"",IF(AND(P176&gt;-0.5,Q176&lt;=0.5),"YES","NO"))</f>
        <v>YES</v>
      </c>
      <c r="S176" s="37" t="str">
        <f t="shared" si="53"/>
        <v>YES</v>
      </c>
      <c r="T176" s="7"/>
    </row>
    <row r="177" spans="2:21" x14ac:dyDescent="0.3">
      <c r="B177" s="5"/>
      <c r="C177" s="36" t="str">
        <f t="shared" si="42"/>
        <v/>
      </c>
      <c r="D177" s="20">
        <f t="shared" si="43"/>
        <v>2.5100000000000002</v>
      </c>
      <c r="E177" s="32">
        <f t="shared" si="44"/>
        <v>0.16500000000000048</v>
      </c>
      <c r="F177" s="32">
        <f t="shared" si="45"/>
        <v>-0.10210842811704685</v>
      </c>
      <c r="G177" s="32">
        <f t="shared" si="46"/>
        <v>0.4321084281170478</v>
      </c>
      <c r="H177" s="32" t="str">
        <f t="shared" si="54"/>
        <v>YES</v>
      </c>
      <c r="I177" s="37" t="str">
        <f t="shared" si="47"/>
        <v>YES</v>
      </c>
      <c r="J177" s="7"/>
      <c r="K177" s="6"/>
      <c r="L177" s="5"/>
      <c r="M177" s="36" t="str">
        <f t="shared" si="48"/>
        <v/>
      </c>
      <c r="N177" s="20">
        <f t="shared" si="49"/>
        <v>2.5100000000000002</v>
      </c>
      <c r="O177" s="32">
        <f t="shared" si="50"/>
        <v>0.16500000000000048</v>
      </c>
      <c r="P177" s="32">
        <f t="shared" si="51"/>
        <v>-0.10210842811704685</v>
      </c>
      <c r="Q177" s="32">
        <f t="shared" si="52"/>
        <v>0.4321084281170478</v>
      </c>
      <c r="R177" s="32" t="str">
        <f t="shared" si="55"/>
        <v>YES</v>
      </c>
      <c r="S177" s="37" t="str">
        <f t="shared" si="53"/>
        <v>YES</v>
      </c>
      <c r="T177" s="7"/>
    </row>
    <row r="178" spans="2:21" x14ac:dyDescent="0.3">
      <c r="B178" s="5"/>
      <c r="C178" s="36" t="str">
        <f t="shared" si="42"/>
        <v/>
      </c>
      <c r="D178" s="20">
        <f t="shared" si="43"/>
        <v>2.58</v>
      </c>
      <c r="E178" s="32">
        <f t="shared" si="44"/>
        <v>0.15000000000000036</v>
      </c>
      <c r="F178" s="32">
        <f t="shared" si="45"/>
        <v>-0.11710842811704697</v>
      </c>
      <c r="G178" s="32">
        <f t="shared" si="46"/>
        <v>0.41710842811704768</v>
      </c>
      <c r="H178" s="32" t="str">
        <f t="shared" si="54"/>
        <v>YES</v>
      </c>
      <c r="I178" s="37" t="str">
        <f t="shared" si="47"/>
        <v>YES</v>
      </c>
      <c r="J178" s="7"/>
      <c r="K178" s="6"/>
      <c r="L178" s="5"/>
      <c r="M178" s="36" t="str">
        <f t="shared" si="48"/>
        <v/>
      </c>
      <c r="N178" s="20">
        <f t="shared" si="49"/>
        <v>2.58</v>
      </c>
      <c r="O178" s="32">
        <f t="shared" si="50"/>
        <v>0.15000000000000036</v>
      </c>
      <c r="P178" s="32">
        <f t="shared" si="51"/>
        <v>-0.11710842811704697</v>
      </c>
      <c r="Q178" s="32">
        <f t="shared" si="52"/>
        <v>0.41710842811704768</v>
      </c>
      <c r="R178" s="32" t="str">
        <f t="shared" si="55"/>
        <v>YES</v>
      </c>
      <c r="S178" s="37" t="str">
        <f t="shared" si="53"/>
        <v>YES</v>
      </c>
      <c r="T178" s="7"/>
    </row>
    <row r="179" spans="2:21" x14ac:dyDescent="0.3">
      <c r="B179" s="5"/>
      <c r="C179" s="36" t="str">
        <f t="shared" si="42"/>
        <v/>
      </c>
      <c r="D179" s="20">
        <f t="shared" si="43"/>
        <v>2.8849999999999998</v>
      </c>
      <c r="E179" s="32">
        <f t="shared" si="44"/>
        <v>4.0000000000000924E-2</v>
      </c>
      <c r="F179" s="32">
        <f t="shared" si="45"/>
        <v>-0.2271084281170464</v>
      </c>
      <c r="G179" s="32">
        <f t="shared" si="46"/>
        <v>0.30710842811704825</v>
      </c>
      <c r="H179" s="32" t="str">
        <f t="shared" si="54"/>
        <v>YES</v>
      </c>
      <c r="I179" s="37" t="str">
        <f t="shared" si="47"/>
        <v>YES</v>
      </c>
      <c r="J179" s="7"/>
      <c r="K179" s="6"/>
      <c r="L179" s="5"/>
      <c r="M179" s="36" t="str">
        <f t="shared" si="48"/>
        <v/>
      </c>
      <c r="N179" s="20">
        <f t="shared" si="49"/>
        <v>2.8849999999999998</v>
      </c>
      <c r="O179" s="32">
        <f t="shared" si="50"/>
        <v>4.0000000000000924E-2</v>
      </c>
      <c r="P179" s="32">
        <f t="shared" si="51"/>
        <v>-0.2271084281170464</v>
      </c>
      <c r="Q179" s="32">
        <f t="shared" si="52"/>
        <v>0.30710842811704825</v>
      </c>
      <c r="R179" s="32" t="str">
        <f t="shared" si="55"/>
        <v>YES</v>
      </c>
      <c r="S179" s="37" t="str">
        <f t="shared" si="53"/>
        <v>YES</v>
      </c>
      <c r="T179" s="7"/>
    </row>
    <row r="180" spans="2:21" x14ac:dyDescent="0.3">
      <c r="B180" s="5"/>
      <c r="C180" s="36" t="str">
        <f t="shared" si="42"/>
        <v/>
      </c>
      <c r="D180" s="20">
        <f t="shared" si="43"/>
        <v>2.9300000000000006</v>
      </c>
      <c r="E180" s="32">
        <f t="shared" si="44"/>
        <v>3.4999999999999698E-2</v>
      </c>
      <c r="F180" s="32">
        <f t="shared" si="45"/>
        <v>-0.23210842811704763</v>
      </c>
      <c r="G180" s="32">
        <f t="shared" si="46"/>
        <v>0.30210842811704702</v>
      </c>
      <c r="H180" s="32" t="str">
        <f t="shared" si="54"/>
        <v>YES</v>
      </c>
      <c r="I180" s="37" t="str">
        <f t="shared" si="47"/>
        <v>YES</v>
      </c>
      <c r="J180" s="7"/>
      <c r="K180" s="6"/>
      <c r="L180" s="5"/>
      <c r="M180" s="36" t="str">
        <f t="shared" si="48"/>
        <v/>
      </c>
      <c r="N180" s="20">
        <f t="shared" si="49"/>
        <v>2.9300000000000006</v>
      </c>
      <c r="O180" s="32">
        <f t="shared" si="50"/>
        <v>3.4999999999999698E-2</v>
      </c>
      <c r="P180" s="32">
        <f t="shared" si="51"/>
        <v>-0.23210842811704763</v>
      </c>
      <c r="Q180" s="32">
        <f t="shared" si="52"/>
        <v>0.30210842811704702</v>
      </c>
      <c r="R180" s="32" t="str">
        <f t="shared" si="55"/>
        <v>YES</v>
      </c>
      <c r="S180" s="37" t="str">
        <f t="shared" si="53"/>
        <v>YES</v>
      </c>
      <c r="T180" s="7"/>
    </row>
    <row r="181" spans="2:21" x14ac:dyDescent="0.3">
      <c r="B181" s="5"/>
      <c r="C181" s="36" t="str">
        <f t="shared" si="42"/>
        <v/>
      </c>
      <c r="D181" s="20">
        <f t="shared" si="43"/>
        <v>3.0550000000000006</v>
      </c>
      <c r="E181" s="32">
        <f t="shared" si="44"/>
        <v>-2.0000000000000462E-2</v>
      </c>
      <c r="F181" s="32">
        <f t="shared" si="45"/>
        <v>-0.28710842811704779</v>
      </c>
      <c r="G181" s="32">
        <f t="shared" si="46"/>
        <v>0.24710842811704686</v>
      </c>
      <c r="H181" s="32" t="str">
        <f t="shared" si="54"/>
        <v>YES</v>
      </c>
      <c r="I181" s="37" t="str">
        <f t="shared" si="47"/>
        <v>YES</v>
      </c>
      <c r="J181" s="7"/>
      <c r="K181" s="6"/>
      <c r="L181" s="5"/>
      <c r="M181" s="36" t="str">
        <f t="shared" si="48"/>
        <v/>
      </c>
      <c r="N181" s="20">
        <f t="shared" si="49"/>
        <v>3.0550000000000006</v>
      </c>
      <c r="O181" s="32">
        <f t="shared" si="50"/>
        <v>-2.0000000000000462E-2</v>
      </c>
      <c r="P181" s="32">
        <f t="shared" si="51"/>
        <v>-0.28710842811704779</v>
      </c>
      <c r="Q181" s="32">
        <f t="shared" si="52"/>
        <v>0.24710842811704686</v>
      </c>
      <c r="R181" s="32" t="str">
        <f t="shared" si="55"/>
        <v>YES</v>
      </c>
      <c r="S181" s="37" t="str">
        <f t="shared" si="53"/>
        <v>YES</v>
      </c>
      <c r="T181" s="7"/>
    </row>
    <row r="182" spans="2:21" x14ac:dyDescent="0.3">
      <c r="B182" s="5"/>
      <c r="C182" s="36" t="str">
        <f t="shared" si="42"/>
        <v/>
      </c>
      <c r="D182" s="20">
        <f t="shared" si="43"/>
        <v>3.1150000000000002</v>
      </c>
      <c r="E182" s="32">
        <f t="shared" si="44"/>
        <v>-4.4999999999999929E-2</v>
      </c>
      <c r="F182" s="32">
        <f t="shared" si="45"/>
        <v>-0.31210842811704725</v>
      </c>
      <c r="G182" s="32">
        <f t="shared" si="46"/>
        <v>0.2221084281170474</v>
      </c>
      <c r="H182" s="32" t="str">
        <f t="shared" si="54"/>
        <v>YES</v>
      </c>
      <c r="I182" s="37" t="str">
        <f t="shared" si="47"/>
        <v>YES</v>
      </c>
      <c r="J182" s="7"/>
      <c r="K182" s="6"/>
      <c r="L182" s="5"/>
      <c r="M182" s="36" t="str">
        <f t="shared" si="48"/>
        <v/>
      </c>
      <c r="N182" s="20">
        <f t="shared" si="49"/>
        <v>3.1150000000000002</v>
      </c>
      <c r="O182" s="32">
        <f t="shared" si="50"/>
        <v>-4.4999999999999929E-2</v>
      </c>
      <c r="P182" s="32">
        <f t="shared" si="51"/>
        <v>-0.31210842811704725</v>
      </c>
      <c r="Q182" s="32">
        <f t="shared" si="52"/>
        <v>0.2221084281170474</v>
      </c>
      <c r="R182" s="32" t="str">
        <f t="shared" si="55"/>
        <v>YES</v>
      </c>
      <c r="S182" s="37" t="str">
        <f t="shared" si="53"/>
        <v>YES</v>
      </c>
      <c r="T182" s="7"/>
    </row>
    <row r="183" spans="2:21" x14ac:dyDescent="0.3">
      <c r="B183" s="5"/>
      <c r="C183" s="36" t="str">
        <f t="shared" si="42"/>
        <v/>
      </c>
      <c r="D183" s="20">
        <f t="shared" si="43"/>
        <v>4.0400000000000009</v>
      </c>
      <c r="E183" s="32">
        <f t="shared" si="44"/>
        <v>0.26999999999999957</v>
      </c>
      <c r="F183" s="32">
        <f t="shared" si="45"/>
        <v>2.8915718829522485E-3</v>
      </c>
      <c r="G183" s="32">
        <f t="shared" si="46"/>
        <v>0.53710842811704684</v>
      </c>
      <c r="H183" s="32" t="str">
        <f t="shared" si="54"/>
        <v>NO</v>
      </c>
      <c r="I183" s="37" t="str">
        <f t="shared" si="47"/>
        <v>YES</v>
      </c>
      <c r="J183" s="7"/>
      <c r="K183" s="6"/>
      <c r="L183" s="5"/>
      <c r="M183" s="36" t="str">
        <f t="shared" si="48"/>
        <v/>
      </c>
      <c r="N183" s="20">
        <f t="shared" si="49"/>
        <v>4.0400000000000009</v>
      </c>
      <c r="O183" s="32">
        <f t="shared" si="50"/>
        <v>0.26999999999999957</v>
      </c>
      <c r="P183" s="32">
        <f t="shared" si="51"/>
        <v>2.8915718829522485E-3</v>
      </c>
      <c r="Q183" s="32">
        <f t="shared" si="52"/>
        <v>0.53710842811704684</v>
      </c>
      <c r="R183" s="32" t="str">
        <f t="shared" si="55"/>
        <v>NO</v>
      </c>
      <c r="S183" s="37" t="str">
        <f t="shared" si="53"/>
        <v>YES</v>
      </c>
      <c r="T183" s="7"/>
    </row>
    <row r="184" spans="2:21" x14ac:dyDescent="0.3">
      <c r="B184" s="5"/>
      <c r="C184" s="36" t="str">
        <f t="shared" si="42"/>
        <v/>
      </c>
      <c r="D184" s="20">
        <f t="shared" si="43"/>
        <v>4.07</v>
      </c>
      <c r="E184" s="32">
        <f t="shared" si="44"/>
        <v>4.4999999999999929E-2</v>
      </c>
      <c r="F184" s="32">
        <f t="shared" si="45"/>
        <v>-0.2221084281170474</v>
      </c>
      <c r="G184" s="32">
        <f t="shared" si="46"/>
        <v>0.31210842811704725</v>
      </c>
      <c r="H184" s="32" t="str">
        <f t="shared" si="54"/>
        <v>YES</v>
      </c>
      <c r="I184" s="37" t="str">
        <f t="shared" si="47"/>
        <v>YES</v>
      </c>
      <c r="J184" s="7"/>
      <c r="K184" s="6"/>
      <c r="L184" s="5"/>
      <c r="M184" s="36" t="str">
        <f t="shared" si="48"/>
        <v/>
      </c>
      <c r="N184" s="20">
        <f t="shared" si="49"/>
        <v>4.07</v>
      </c>
      <c r="O184" s="32">
        <f t="shared" si="50"/>
        <v>4.4999999999999929E-2</v>
      </c>
      <c r="P184" s="32">
        <f t="shared" si="51"/>
        <v>-0.2221084281170474</v>
      </c>
      <c r="Q184" s="32">
        <f t="shared" si="52"/>
        <v>0.31210842811704725</v>
      </c>
      <c r="R184" s="32" t="str">
        <f t="shared" si="55"/>
        <v>YES</v>
      </c>
      <c r="S184" s="37" t="str">
        <f t="shared" si="53"/>
        <v>YES</v>
      </c>
      <c r="T184" s="7"/>
    </row>
    <row r="185" spans="2:21" x14ac:dyDescent="0.3">
      <c r="B185" s="5"/>
      <c r="C185" s="36" t="str">
        <f t="shared" si="42"/>
        <v/>
      </c>
      <c r="D185" s="20">
        <f t="shared" si="43"/>
        <v>4.1300000000000008</v>
      </c>
      <c r="E185" s="32">
        <f t="shared" si="44"/>
        <v>-9.9999999999999645E-2</v>
      </c>
      <c r="F185" s="32">
        <f t="shared" si="45"/>
        <v>-0.36710842811704697</v>
      </c>
      <c r="G185" s="32">
        <f t="shared" si="46"/>
        <v>0.16710842811704768</v>
      </c>
      <c r="H185" s="32" t="str">
        <f t="shared" si="54"/>
        <v>YES</v>
      </c>
      <c r="I185" s="37" t="str">
        <f t="shared" si="47"/>
        <v>YES</v>
      </c>
      <c r="J185" s="7"/>
      <c r="K185" s="6"/>
      <c r="L185" s="5"/>
      <c r="M185" s="36" t="str">
        <f t="shared" si="48"/>
        <v/>
      </c>
      <c r="N185" s="20">
        <f t="shared" si="49"/>
        <v>4.1300000000000008</v>
      </c>
      <c r="O185" s="32">
        <f t="shared" si="50"/>
        <v>-9.9999999999999645E-2</v>
      </c>
      <c r="P185" s="32">
        <f t="shared" si="51"/>
        <v>-0.36710842811704697</v>
      </c>
      <c r="Q185" s="32">
        <f t="shared" si="52"/>
        <v>0.16710842811704768</v>
      </c>
      <c r="R185" s="32" t="str">
        <f t="shared" si="55"/>
        <v>YES</v>
      </c>
      <c r="S185" s="37" t="str">
        <f t="shared" si="53"/>
        <v>YES</v>
      </c>
      <c r="T185" s="7"/>
    </row>
    <row r="186" spans="2:21" x14ac:dyDescent="0.3">
      <c r="B186" s="5"/>
      <c r="C186" s="36" t="str">
        <f t="shared" si="42"/>
        <v/>
      </c>
      <c r="D186" s="20">
        <f t="shared" si="43"/>
        <v>4.1700000000000008</v>
      </c>
      <c r="E186" s="32">
        <f t="shared" si="44"/>
        <v>0.14500000000000046</v>
      </c>
      <c r="F186" s="32">
        <f t="shared" si="45"/>
        <v>-0.12210842811704686</v>
      </c>
      <c r="G186" s="32">
        <f t="shared" si="46"/>
        <v>0.41210842811704779</v>
      </c>
      <c r="H186" s="32" t="str">
        <f t="shared" si="54"/>
        <v>YES</v>
      </c>
      <c r="I186" s="37" t="str">
        <f t="shared" si="47"/>
        <v>YES</v>
      </c>
      <c r="J186" s="7"/>
      <c r="K186" s="6"/>
      <c r="L186" s="5"/>
      <c r="M186" s="36" t="str">
        <f t="shared" si="48"/>
        <v/>
      </c>
      <c r="N186" s="20">
        <f t="shared" si="49"/>
        <v>4.1700000000000008</v>
      </c>
      <c r="O186" s="32">
        <f t="shared" si="50"/>
        <v>0.14500000000000046</v>
      </c>
      <c r="P186" s="32">
        <f t="shared" si="51"/>
        <v>-0.12210842811704686</v>
      </c>
      <c r="Q186" s="32">
        <f t="shared" si="52"/>
        <v>0.41210842811704779</v>
      </c>
      <c r="R186" s="32" t="str">
        <f t="shared" si="55"/>
        <v>YES</v>
      </c>
      <c r="S186" s="37" t="str">
        <f t="shared" si="53"/>
        <v>YES</v>
      </c>
      <c r="T186" s="7"/>
    </row>
    <row r="187" spans="2:21" ht="13.8" thickBot="1" x14ac:dyDescent="0.35">
      <c r="B187" s="5"/>
      <c r="C187" s="11"/>
      <c r="D187" s="13"/>
      <c r="E187" s="13"/>
      <c r="F187" s="13"/>
      <c r="G187" s="13"/>
      <c r="H187" s="13"/>
      <c r="I187" s="13"/>
      <c r="J187" s="14"/>
      <c r="K187" s="6"/>
      <c r="L187" s="5"/>
      <c r="M187" s="11"/>
      <c r="N187" s="13"/>
      <c r="O187" s="13"/>
      <c r="P187" s="13"/>
      <c r="Q187" s="13"/>
      <c r="R187" s="13"/>
      <c r="S187" s="13"/>
      <c r="T187" s="14"/>
    </row>
    <row r="188" spans="2:21" ht="27" thickBot="1" x14ac:dyDescent="0.35">
      <c r="B188" s="5"/>
      <c r="C188" s="11"/>
      <c r="D188" s="39" t="s">
        <v>23</v>
      </c>
      <c r="E188" s="57" t="s">
        <v>34</v>
      </c>
      <c r="F188" s="170" t="s">
        <v>64</v>
      </c>
      <c r="G188" s="171"/>
      <c r="H188" s="167" t="s">
        <v>43</v>
      </c>
      <c r="I188" s="166"/>
      <c r="J188" s="14"/>
      <c r="K188" s="6"/>
      <c r="L188" s="5"/>
      <c r="M188" s="11"/>
      <c r="N188" s="39" t="s">
        <v>23</v>
      </c>
      <c r="O188" s="57" t="s">
        <v>34</v>
      </c>
      <c r="P188" s="170" t="s">
        <v>64</v>
      </c>
      <c r="Q188" s="171"/>
      <c r="R188" s="162" t="s">
        <v>43</v>
      </c>
      <c r="S188" s="189"/>
      <c r="T188" s="14"/>
    </row>
    <row r="189" spans="2:21" ht="14.4" thickBot="1" x14ac:dyDescent="0.35">
      <c r="B189" s="5"/>
      <c r="C189" s="41" t="s">
        <v>37</v>
      </c>
      <c r="D189" s="56">
        <f>AE342</f>
        <v>0.17799999999999999</v>
      </c>
      <c r="E189" s="56">
        <f>AI342</f>
        <v>0.183</v>
      </c>
      <c r="F189" s="172" t="str">
        <f>IF(D189="","",IF(D189&lt;=0.125,"YES","NO"))</f>
        <v>NO</v>
      </c>
      <c r="G189" s="173"/>
      <c r="H189" s="79" t="s">
        <v>59</v>
      </c>
      <c r="I189" s="69">
        <f>IF(D189="","",E355)</f>
        <v>0.71199999999999997</v>
      </c>
      <c r="J189" s="14"/>
      <c r="K189" s="6"/>
      <c r="L189" s="5"/>
      <c r="M189" s="41" t="s">
        <v>37</v>
      </c>
      <c r="N189" s="56">
        <f>AE362</f>
        <v>0.17799999999999999</v>
      </c>
      <c r="O189" s="56">
        <f>AI362</f>
        <v>0.183</v>
      </c>
      <c r="P189" s="172" t="str">
        <f>IF(N189="","",IF(N189&lt;=0.125,"YES","NO"))</f>
        <v>NO</v>
      </c>
      <c r="Q189" s="173"/>
      <c r="R189" s="79" t="s">
        <v>59</v>
      </c>
      <c r="S189" s="69">
        <f>IF(N189="","",E375)</f>
        <v>0.71199999999999997</v>
      </c>
      <c r="T189" s="14"/>
    </row>
    <row r="190" spans="2:21" ht="13.8" thickBot="1" x14ac:dyDescent="0.35">
      <c r="B190" s="9"/>
      <c r="C190" s="10"/>
      <c r="D190" s="10"/>
      <c r="E190" s="10"/>
      <c r="F190" s="10"/>
      <c r="G190" s="16"/>
      <c r="H190" s="10"/>
      <c r="I190" s="10"/>
      <c r="J190" s="17"/>
      <c r="K190" s="6"/>
      <c r="L190" s="9"/>
      <c r="M190" s="10"/>
      <c r="N190" s="10"/>
      <c r="O190" s="10"/>
      <c r="P190" s="10"/>
      <c r="Q190" s="16"/>
      <c r="R190" s="10"/>
      <c r="S190" s="10"/>
      <c r="T190" s="17"/>
    </row>
    <row r="191" spans="2:21" x14ac:dyDescent="0.3">
      <c r="B191" s="6"/>
      <c r="C191" s="6"/>
      <c r="D191" s="6"/>
      <c r="E191" s="6"/>
      <c r="F191" s="6"/>
      <c r="G191" s="13"/>
      <c r="H191" s="6"/>
      <c r="I191" s="6"/>
      <c r="J191" s="13"/>
      <c r="K191" s="6"/>
      <c r="L191" s="6"/>
      <c r="M191" s="6"/>
      <c r="N191" s="6"/>
      <c r="O191" s="6"/>
      <c r="P191" s="6"/>
      <c r="Q191" s="6"/>
      <c r="R191" s="13"/>
      <c r="S191" s="6"/>
      <c r="T191" s="6"/>
      <c r="U191" s="13"/>
    </row>
    <row r="192" spans="2:21" x14ac:dyDescent="0.3">
      <c r="B192" s="6"/>
      <c r="C192" s="6"/>
      <c r="D192" s="6"/>
      <c r="E192" s="6"/>
      <c r="F192" s="6"/>
      <c r="G192" s="13"/>
      <c r="H192" s="6"/>
      <c r="I192" s="6"/>
      <c r="J192" s="13"/>
      <c r="K192" s="6"/>
      <c r="L192" s="6"/>
      <c r="M192" s="6"/>
      <c r="N192" s="6"/>
      <c r="O192" s="6"/>
      <c r="P192" s="6"/>
      <c r="Q192" s="6"/>
      <c r="R192" s="13"/>
      <c r="S192" s="6"/>
      <c r="T192" s="6"/>
      <c r="U192" s="13"/>
    </row>
    <row r="193" spans="2:21" x14ac:dyDescent="0.3">
      <c r="B193" s="6"/>
      <c r="C193" s="6"/>
      <c r="D193" s="6"/>
      <c r="E193" s="6"/>
      <c r="F193" s="6"/>
      <c r="G193" s="13"/>
      <c r="H193" s="6"/>
      <c r="I193" s="6"/>
      <c r="J193" s="13"/>
      <c r="K193" s="6"/>
      <c r="L193" s="6"/>
      <c r="M193" s="6"/>
      <c r="N193" s="6"/>
      <c r="O193" s="6"/>
      <c r="P193" s="6"/>
      <c r="Q193" s="6"/>
      <c r="R193" s="13"/>
      <c r="S193" s="6"/>
      <c r="T193" s="6"/>
      <c r="U193" s="13"/>
    </row>
    <row r="194" spans="2:21" x14ac:dyDescent="0.3">
      <c r="B194" s="6"/>
      <c r="C194" s="6"/>
      <c r="D194" s="6"/>
      <c r="E194" s="6"/>
      <c r="F194" s="6"/>
      <c r="G194" s="13"/>
      <c r="H194" s="6"/>
      <c r="I194" s="6"/>
      <c r="J194" s="13"/>
      <c r="K194" s="6"/>
      <c r="L194" s="6"/>
      <c r="M194" s="6"/>
      <c r="N194" s="6"/>
      <c r="O194" s="6"/>
      <c r="P194" s="6"/>
      <c r="Q194" s="6"/>
      <c r="R194" s="13"/>
      <c r="S194" s="6"/>
      <c r="T194" s="6"/>
      <c r="U194" s="13"/>
    </row>
    <row r="195" spans="2:21" x14ac:dyDescent="0.3">
      <c r="B195" s="6"/>
      <c r="C195" s="6"/>
      <c r="D195" s="6"/>
      <c r="E195" s="6"/>
      <c r="F195" s="6"/>
      <c r="G195" s="13"/>
      <c r="H195" s="6"/>
      <c r="I195" s="6"/>
      <c r="J195" s="13"/>
      <c r="K195" s="6"/>
      <c r="L195" s="6"/>
      <c r="M195" s="6"/>
      <c r="N195" s="6"/>
      <c r="O195" s="6"/>
      <c r="P195" s="6"/>
      <c r="Q195" s="6"/>
      <c r="R195" s="13"/>
      <c r="S195" s="6"/>
      <c r="T195" s="6"/>
      <c r="U195" s="13"/>
    </row>
    <row r="196" spans="2:21" x14ac:dyDescent="0.3">
      <c r="B196" s="6"/>
      <c r="C196" s="6"/>
      <c r="D196" s="6"/>
      <c r="E196" s="6"/>
      <c r="F196" s="6"/>
      <c r="G196" s="13"/>
      <c r="H196" s="6"/>
      <c r="I196" s="6"/>
      <c r="J196" s="13"/>
      <c r="K196" s="6"/>
      <c r="L196" s="6"/>
      <c r="M196" s="6"/>
      <c r="N196" s="6"/>
      <c r="O196" s="6"/>
      <c r="P196" s="6"/>
      <c r="Q196" s="6"/>
      <c r="R196" s="13"/>
      <c r="S196" s="6"/>
      <c r="T196" s="6"/>
      <c r="U196" s="13"/>
    </row>
    <row r="197" spans="2:21" x14ac:dyDescent="0.3">
      <c r="B197" s="6"/>
      <c r="C197" s="6"/>
      <c r="D197" s="6"/>
      <c r="E197" s="6"/>
      <c r="F197" s="6"/>
      <c r="G197" s="13"/>
      <c r="H197" s="6"/>
      <c r="I197" s="6"/>
      <c r="J197" s="13"/>
      <c r="K197" s="6"/>
      <c r="L197" s="6"/>
      <c r="M197" s="6"/>
      <c r="N197" s="6"/>
      <c r="O197" s="6"/>
      <c r="P197" s="6"/>
      <c r="Q197" s="6"/>
      <c r="R197" s="13"/>
      <c r="S197" s="6"/>
      <c r="T197" s="6"/>
      <c r="U197" s="13"/>
    </row>
    <row r="198" spans="2:21" x14ac:dyDescent="0.3">
      <c r="B198" s="6"/>
      <c r="C198" s="6"/>
      <c r="D198" s="6"/>
      <c r="E198" s="6"/>
      <c r="F198" s="6"/>
      <c r="G198" s="13"/>
      <c r="H198" s="6"/>
      <c r="I198" s="6"/>
      <c r="J198" s="13"/>
      <c r="K198" s="6"/>
      <c r="L198" s="6"/>
      <c r="M198" s="6"/>
      <c r="N198" s="6"/>
      <c r="O198" s="6"/>
      <c r="P198" s="6"/>
      <c r="Q198" s="6"/>
      <c r="R198" s="13"/>
      <c r="S198" s="6"/>
      <c r="T198" s="6"/>
      <c r="U198" s="13"/>
    </row>
    <row r="199" spans="2:21" x14ac:dyDescent="0.3">
      <c r="B199" s="6"/>
      <c r="C199" s="6"/>
      <c r="D199" s="6"/>
      <c r="E199" s="6"/>
      <c r="F199" s="6"/>
      <c r="G199" s="13"/>
      <c r="H199" s="6"/>
      <c r="I199" s="6"/>
      <c r="J199" s="13"/>
      <c r="K199" s="6"/>
      <c r="L199" s="6"/>
      <c r="M199" s="6"/>
      <c r="N199" s="6"/>
      <c r="O199" s="6"/>
      <c r="P199" s="6"/>
      <c r="Q199" s="6"/>
      <c r="R199" s="13"/>
      <c r="S199" s="6"/>
      <c r="T199" s="6"/>
      <c r="U199" s="13"/>
    </row>
    <row r="200" spans="2:21" x14ac:dyDescent="0.3">
      <c r="B200" s="6"/>
      <c r="C200" s="6"/>
      <c r="D200" s="6"/>
      <c r="E200" s="6"/>
      <c r="F200" s="6"/>
      <c r="G200" s="13"/>
      <c r="H200" s="6"/>
      <c r="I200" s="6"/>
      <c r="J200" s="13"/>
      <c r="K200" s="6"/>
      <c r="L200" s="6"/>
      <c r="M200" s="6"/>
      <c r="N200" s="6"/>
      <c r="O200" s="6"/>
      <c r="P200" s="6"/>
      <c r="Q200" s="6"/>
      <c r="R200" s="13"/>
      <c r="S200" s="6"/>
      <c r="T200" s="6"/>
      <c r="U200" s="13"/>
    </row>
    <row r="201" spans="2:21" x14ac:dyDescent="0.3">
      <c r="B201" s="6"/>
      <c r="C201" s="6"/>
      <c r="D201" s="6"/>
      <c r="E201" s="6"/>
      <c r="F201" s="6"/>
      <c r="G201" s="13"/>
      <c r="H201" s="6"/>
      <c r="I201" s="6"/>
      <c r="J201" s="13"/>
      <c r="K201" s="6"/>
      <c r="L201" s="6"/>
      <c r="M201" s="6"/>
      <c r="N201" s="6"/>
      <c r="O201" s="6"/>
      <c r="P201" s="6"/>
      <c r="Q201" s="6"/>
      <c r="R201" s="13"/>
      <c r="S201" s="6"/>
      <c r="T201" s="6"/>
      <c r="U201" s="13"/>
    </row>
    <row r="202" spans="2:21" x14ac:dyDescent="0.3">
      <c r="B202" s="6"/>
      <c r="C202" s="6"/>
      <c r="D202" s="6"/>
      <c r="E202" s="6"/>
      <c r="F202" s="6"/>
      <c r="G202" s="13"/>
      <c r="H202" s="6"/>
      <c r="I202" s="6"/>
      <c r="J202" s="13"/>
      <c r="K202" s="6"/>
      <c r="L202" s="6"/>
      <c r="M202" s="6"/>
      <c r="N202" s="6"/>
      <c r="O202" s="6"/>
      <c r="P202" s="6"/>
      <c r="Q202" s="6"/>
      <c r="R202" s="13"/>
      <c r="S202" s="6"/>
      <c r="T202" s="6"/>
      <c r="U202" s="13"/>
    </row>
    <row r="203" spans="2:21" x14ac:dyDescent="0.3">
      <c r="B203" s="6"/>
      <c r="C203" s="6"/>
      <c r="D203" s="6"/>
      <c r="E203" s="6"/>
      <c r="F203" s="6"/>
      <c r="G203" s="13"/>
      <c r="H203" s="6"/>
      <c r="I203" s="6"/>
      <c r="J203" s="13"/>
      <c r="K203" s="6"/>
      <c r="L203" s="6"/>
      <c r="M203" s="6"/>
      <c r="N203" s="6"/>
      <c r="O203" s="6"/>
      <c r="P203" s="6"/>
      <c r="Q203" s="6"/>
      <c r="R203" s="13"/>
      <c r="S203" s="6"/>
      <c r="T203" s="6"/>
      <c r="U203" s="13"/>
    </row>
    <row r="204" spans="2:21" x14ac:dyDescent="0.3">
      <c r="B204" s="6"/>
      <c r="C204" s="6"/>
      <c r="D204" s="6"/>
      <c r="E204" s="6"/>
      <c r="F204" s="6"/>
      <c r="G204" s="13"/>
      <c r="H204" s="6"/>
      <c r="I204" s="6"/>
      <c r="J204" s="13"/>
      <c r="K204" s="6"/>
      <c r="L204" s="6"/>
      <c r="M204" s="6"/>
      <c r="N204" s="6"/>
      <c r="O204" s="6"/>
      <c r="P204" s="6"/>
      <c r="Q204" s="6"/>
      <c r="R204" s="13"/>
      <c r="S204" s="6"/>
      <c r="T204" s="6"/>
      <c r="U204" s="13"/>
    </row>
    <row r="205" spans="2:21" x14ac:dyDescent="0.3">
      <c r="B205" s="6"/>
      <c r="C205" s="6"/>
      <c r="D205" s="6"/>
      <c r="E205" s="6"/>
      <c r="F205" s="6"/>
      <c r="G205" s="13"/>
      <c r="H205" s="6"/>
      <c r="I205" s="6"/>
      <c r="J205" s="13"/>
      <c r="K205" s="6"/>
      <c r="L205" s="6"/>
      <c r="M205" s="6"/>
      <c r="N205" s="6"/>
      <c r="O205" s="6"/>
      <c r="P205" s="6"/>
      <c r="Q205" s="6"/>
      <c r="R205" s="13"/>
      <c r="S205" s="6"/>
      <c r="T205" s="6"/>
      <c r="U205" s="13"/>
    </row>
    <row r="206" spans="2:21" x14ac:dyDescent="0.3">
      <c r="B206" s="6"/>
      <c r="C206" s="6"/>
      <c r="D206" s="6"/>
      <c r="E206" s="6"/>
      <c r="F206" s="6"/>
      <c r="G206" s="13"/>
      <c r="H206" s="6"/>
      <c r="I206" s="6"/>
      <c r="J206" s="13"/>
      <c r="K206" s="6"/>
      <c r="L206" s="6"/>
      <c r="M206" s="6"/>
      <c r="N206" s="6"/>
      <c r="O206" s="6"/>
      <c r="P206" s="6"/>
      <c r="Q206" s="6"/>
      <c r="R206" s="13"/>
      <c r="S206" s="6"/>
      <c r="T206" s="6"/>
      <c r="U206" s="13"/>
    </row>
    <row r="207" spans="2:21" x14ac:dyDescent="0.3">
      <c r="B207" s="6"/>
      <c r="C207" s="6"/>
      <c r="D207" s="6"/>
      <c r="E207" s="6"/>
      <c r="F207" s="6"/>
      <c r="G207" s="13"/>
      <c r="H207" s="6"/>
      <c r="I207" s="6"/>
      <c r="J207" s="13"/>
      <c r="K207" s="6"/>
      <c r="L207" s="6"/>
      <c r="M207" s="6"/>
      <c r="N207" s="6"/>
      <c r="O207" s="6"/>
      <c r="P207" s="6"/>
      <c r="Q207" s="6"/>
      <c r="R207" s="13"/>
      <c r="S207" s="6"/>
      <c r="T207" s="6"/>
      <c r="U207" s="13"/>
    </row>
    <row r="208" spans="2:21" x14ac:dyDescent="0.3">
      <c r="B208" s="6"/>
      <c r="C208" s="6"/>
      <c r="D208" s="6"/>
      <c r="E208" s="6"/>
      <c r="F208" s="6"/>
      <c r="G208" s="13"/>
      <c r="H208" s="6"/>
      <c r="I208" s="6"/>
      <c r="J208" s="13"/>
      <c r="K208" s="6"/>
      <c r="L208" s="6"/>
      <c r="M208" s="6"/>
      <c r="N208" s="6"/>
      <c r="O208" s="6"/>
      <c r="P208" s="6"/>
      <c r="Q208" s="6"/>
      <c r="R208" s="13"/>
      <c r="S208" s="6"/>
      <c r="T208" s="6"/>
      <c r="U208" s="13"/>
    </row>
    <row r="209" spans="2:43" x14ac:dyDescent="0.3">
      <c r="B209" s="6"/>
      <c r="C209" s="6"/>
      <c r="D209" s="6"/>
      <c r="E209" s="6"/>
      <c r="F209" s="6"/>
      <c r="G209" s="13"/>
      <c r="H209" s="6"/>
      <c r="I209" s="6"/>
      <c r="J209" s="13"/>
      <c r="K209" s="6"/>
      <c r="L209" s="6"/>
      <c r="M209" s="6"/>
      <c r="N209" s="6"/>
      <c r="O209" s="6"/>
      <c r="P209" s="6"/>
      <c r="Q209" s="6"/>
      <c r="R209" s="13"/>
      <c r="S209" s="6"/>
      <c r="T209" s="6"/>
      <c r="U209" s="13"/>
    </row>
    <row r="210" spans="2:43" x14ac:dyDescent="0.3">
      <c r="B210" s="6"/>
      <c r="C210" s="6"/>
      <c r="D210" s="6"/>
      <c r="E210" s="6"/>
      <c r="F210" s="6"/>
      <c r="G210" s="13"/>
      <c r="H210" s="6"/>
      <c r="I210" s="6"/>
      <c r="J210" s="13"/>
      <c r="K210" s="6"/>
      <c r="L210" s="6"/>
      <c r="M210" s="6"/>
      <c r="N210" s="6"/>
      <c r="O210" s="6"/>
      <c r="P210" s="6"/>
      <c r="Q210" s="6"/>
      <c r="R210" s="13"/>
      <c r="S210" s="6"/>
      <c r="T210" s="6"/>
      <c r="U210" s="13"/>
    </row>
    <row r="211" spans="2:43" x14ac:dyDescent="0.3">
      <c r="B211" s="6"/>
      <c r="C211" s="6"/>
      <c r="D211" s="6"/>
      <c r="E211" s="6"/>
      <c r="F211" s="6"/>
      <c r="G211" s="13"/>
      <c r="H211" s="6"/>
      <c r="I211" s="6"/>
      <c r="J211" s="13"/>
      <c r="K211" s="6"/>
      <c r="L211" s="6"/>
      <c r="M211" s="6"/>
      <c r="N211" s="6"/>
      <c r="O211" s="6"/>
      <c r="P211" s="6"/>
      <c r="Q211" s="6"/>
      <c r="R211" s="13"/>
      <c r="S211" s="6"/>
      <c r="T211" s="6"/>
      <c r="U211" s="13"/>
    </row>
    <row r="212" spans="2:43" x14ac:dyDescent="0.3">
      <c r="G212" s="18"/>
      <c r="J212" s="18"/>
      <c r="K212" s="6"/>
      <c r="L212" s="6"/>
    </row>
    <row r="213" spans="2:43" ht="15" hidden="1" customHeight="1" x14ac:dyDescent="0.3">
      <c r="G213" s="18"/>
      <c r="J213" s="18"/>
      <c r="K213" s="6"/>
      <c r="L213" s="6"/>
    </row>
    <row r="214" spans="2:43" ht="13.8" hidden="1" thickBot="1" x14ac:dyDescent="0.35">
      <c r="G214" s="18"/>
      <c r="J214" s="18"/>
      <c r="K214" s="6"/>
      <c r="L214" s="6"/>
      <c r="V214" s="6"/>
    </row>
    <row r="215" spans="2:43" ht="14.4" hidden="1" thickBot="1" x14ac:dyDescent="0.35">
      <c r="B215" s="175" t="s">
        <v>41</v>
      </c>
      <c r="C215" s="176"/>
      <c r="D215" s="176"/>
      <c r="E215" s="176"/>
      <c r="F215" s="176"/>
      <c r="G215" s="176"/>
      <c r="H215" s="176"/>
      <c r="I215" s="176"/>
      <c r="J215" s="176"/>
      <c r="K215" s="176"/>
      <c r="L215" s="176"/>
      <c r="M215" s="176"/>
      <c r="N215" s="176"/>
      <c r="O215" s="176"/>
      <c r="P215" s="176"/>
      <c r="Q215" s="176"/>
      <c r="R215" s="176"/>
      <c r="S215" s="176"/>
      <c r="T215" s="176"/>
      <c r="U215" s="177"/>
      <c r="V215" s="31"/>
      <c r="W215" s="6"/>
    </row>
    <row r="216" spans="2:43" hidden="1" x14ac:dyDescent="0.3"/>
    <row r="217" spans="2:43" ht="13.8" hidden="1" thickBot="1" x14ac:dyDescent="0.35"/>
    <row r="218" spans="2:43" ht="13.8" hidden="1" thickBot="1" x14ac:dyDescent="0.35">
      <c r="B218" s="167" t="str">
        <f>datasets!B169</f>
        <v>(Food) Category 1</v>
      </c>
      <c r="C218" s="165"/>
      <c r="D218" s="168" t="str">
        <f>datasets!D169</f>
        <v>Category 1</v>
      </c>
      <c r="E218" s="169"/>
      <c r="L218" s="1" t="str">
        <f>IF(COUNTBLANK(E222:L232)=0,"OK","KO")</f>
        <v>OK</v>
      </c>
    </row>
    <row r="219" spans="2:43" ht="13.8" hidden="1" thickBot="1" x14ac:dyDescent="0.35">
      <c r="B219" s="167" t="str">
        <f>datasets!B170</f>
        <v>(Food) Type 1</v>
      </c>
      <c r="C219" s="165"/>
      <c r="D219" s="168" t="str">
        <f>datasets!D170</f>
        <v>Type (without Ref.)</v>
      </c>
      <c r="E219" s="169"/>
      <c r="N219" s="6"/>
    </row>
    <row r="220" spans="2:43" ht="27" hidden="1" customHeight="1" x14ac:dyDescent="0.3">
      <c r="B220" s="162"/>
      <c r="C220" s="163"/>
      <c r="D220" s="163"/>
      <c r="E220" s="159" t="s">
        <v>1</v>
      </c>
      <c r="F220" s="160"/>
      <c r="G220" s="160"/>
      <c r="H220" s="161"/>
      <c r="I220" s="159" t="s">
        <v>2</v>
      </c>
      <c r="J220" s="160"/>
      <c r="K220" s="160"/>
      <c r="L220" s="161"/>
      <c r="AB220" s="162" t="s">
        <v>1</v>
      </c>
      <c r="AC220" s="163"/>
      <c r="AD220" s="163"/>
      <c r="AE220" s="163"/>
      <c r="AF220" s="163" t="s">
        <v>2</v>
      </c>
      <c r="AG220" s="163"/>
      <c r="AH220" s="163"/>
      <c r="AI220" s="163"/>
      <c r="AJ220" s="164" t="s">
        <v>90</v>
      </c>
      <c r="AK220" s="165"/>
      <c r="AL220" s="165"/>
      <c r="AM220" s="165"/>
      <c r="AN220" s="165"/>
      <c r="AO220" s="165"/>
      <c r="AP220" s="165"/>
      <c r="AQ220" s="166"/>
    </row>
    <row r="221" spans="2:43" ht="26.25" hidden="1" customHeight="1" thickBot="1" x14ac:dyDescent="0.35">
      <c r="B221" s="46" t="s">
        <v>39</v>
      </c>
      <c r="C221" s="45" t="s">
        <v>0</v>
      </c>
      <c r="D221" s="45" t="s">
        <v>7</v>
      </c>
      <c r="E221" s="45" t="s">
        <v>3</v>
      </c>
      <c r="F221" s="45" t="s">
        <v>4</v>
      </c>
      <c r="G221" s="45" t="s">
        <v>5</v>
      </c>
      <c r="H221" s="45" t="s">
        <v>6</v>
      </c>
      <c r="I221" s="102" t="s">
        <v>3</v>
      </c>
      <c r="J221" s="102" t="s">
        <v>4</v>
      </c>
      <c r="K221" s="102" t="s">
        <v>5</v>
      </c>
      <c r="L221" s="102" t="s">
        <v>6</v>
      </c>
      <c r="AB221" s="44" t="s">
        <v>46</v>
      </c>
      <c r="AC221" s="45" t="s">
        <v>11</v>
      </c>
      <c r="AD221" s="45" t="s">
        <v>19</v>
      </c>
      <c r="AE221" s="97" t="s">
        <v>20</v>
      </c>
      <c r="AF221" s="98" t="s">
        <v>46</v>
      </c>
      <c r="AG221" s="45" t="s">
        <v>12</v>
      </c>
      <c r="AH221" s="45" t="s">
        <v>13</v>
      </c>
      <c r="AI221" s="45" t="s">
        <v>18</v>
      </c>
      <c r="AJ221" s="45" t="s">
        <v>9</v>
      </c>
      <c r="AK221" s="45" t="s">
        <v>45</v>
      </c>
      <c r="AL221" s="45" t="s">
        <v>8</v>
      </c>
      <c r="AM221" s="45" t="s">
        <v>14</v>
      </c>
      <c r="AN221" s="45" t="s">
        <v>10</v>
      </c>
      <c r="AO221" s="45" t="s">
        <v>15</v>
      </c>
      <c r="AP221" s="45" t="s">
        <v>16</v>
      </c>
      <c r="AQ221" s="23" t="s">
        <v>17</v>
      </c>
    </row>
    <row r="222" spans="2:43" ht="15.75" hidden="1" customHeight="1" x14ac:dyDescent="0.3">
      <c r="B222" s="24" t="str">
        <f>datasets!B173</f>
        <v/>
      </c>
      <c r="C222" s="24" t="str">
        <f>datasets!C173</f>
        <v/>
      </c>
      <c r="D222" s="24" t="str">
        <f>datasets!D173</f>
        <v>low</v>
      </c>
      <c r="E222" s="67">
        <f>datasets!E173</f>
        <v>2.2855573090077739</v>
      </c>
      <c r="F222" s="67">
        <f>datasets!F173</f>
        <v>2.2855573090077739</v>
      </c>
      <c r="G222" s="67">
        <f>datasets!G173</f>
        <v>2.2855573090077739</v>
      </c>
      <c r="H222" s="67">
        <f>datasets!H173</f>
        <v>2.2855573090077739</v>
      </c>
      <c r="I222" s="67">
        <f>datasets!I173</f>
        <v>2.6500000000000004</v>
      </c>
      <c r="J222" s="67">
        <f>datasets!J173</f>
        <v>2.9300000000000006</v>
      </c>
      <c r="K222" s="67">
        <f>datasets!K173</f>
        <v>2.4100000000000006</v>
      </c>
      <c r="L222" s="78">
        <f>datasets!L173</f>
        <v>2.3800000000000003</v>
      </c>
      <c r="M222" s="19"/>
      <c r="N222" s="19"/>
      <c r="R222" s="19"/>
      <c r="S222" s="19"/>
      <c r="AB222" s="26">
        <f t="shared" ref="AB222:AB233" si="56">IF($L$218="OK",IFERROR(IF(OR(ISBLANK(E222), ISBLANK(F222),ISBLANK(G222),ISBLANK(H222)),NA(), IF($E$7="Median",MEDIAN(E222:H222),AVERAGE(E222:H222))),""), "")</f>
        <v>2.2855573090077739</v>
      </c>
      <c r="AC222" s="27">
        <f>IF($L$218="OK",IFERROR(IF(OR(ISBLANK(E222), ISBLANK(F222),ISBLANK(G222),ISBLANK(H222)),NA(), STDEV(E222:H222)),""),"")</f>
        <v>0</v>
      </c>
      <c r="AD222" s="27">
        <f>IFERROR(AC222^2,"")</f>
        <v>0</v>
      </c>
      <c r="AE222" s="27">
        <f t="shared" ref="AE222:AE233" si="57">IFERROR(ROUND(SQRT(AVERAGE(AD$222:AD$233)),3),"")</f>
        <v>0</v>
      </c>
      <c r="AF222" s="28">
        <f>IF($L$218="OK",IFERROR(IF(OR(ISBLANK(I222),ISBLANK(J222),ISBLANK(K222),ISBLANK(L222)),"", IF($E$7="Median",MEDIAN(I222:L222),AVERAGE(I222:L222))),""),"")</f>
        <v>2.5300000000000002</v>
      </c>
      <c r="AG222" s="27">
        <f>IF($L$218="OK",IFERROR(IF(OR(ISBLANK(I222),ISBLANK(J222),ISBLANK(K222),ISBLANK(L222)),NA(), STDEV(I222:L222)),""),"")</f>
        <v>0.25539185578244272</v>
      </c>
      <c r="AH222" s="27">
        <f>IFERROR(AG222^2,"")</f>
        <v>6.5225000000000019E-2</v>
      </c>
      <c r="AI222" s="27">
        <f t="shared" ref="AI222:AI233" si="58">IFERROR(ROUND(SQRT(AVERAGE(AH$222:AH$233)),3),"")</f>
        <v>0.183</v>
      </c>
      <c r="AJ222" s="29">
        <f t="shared" ref="AJ222:AJ230" si="59">IF($L$218="OK",COUNT(E222:H222),"")</f>
        <v>4</v>
      </c>
      <c r="AK222" s="29">
        <f>IF(AJ222="","",IF(COUNT($E$222:$E$233)=0,"",COUNT($E$222:$E$233)))</f>
        <v>12</v>
      </c>
      <c r="AL222" s="27">
        <f>IFERROR(AF222-AB222,"")</f>
        <v>0.24444269099222637</v>
      </c>
      <c r="AM222" s="27">
        <f>IFERROR(AI222*SQRT(1+1/AJ222),"")</f>
        <v>0.20460021994123076</v>
      </c>
      <c r="AN222" s="27">
        <f t="shared" ref="AN222:AN230" si="60">IF(AJ222="","",TINV((1-$E$6),AK222*(AJ222-1)))</f>
        <v>1.3055138855362491</v>
      </c>
      <c r="AO222" s="27">
        <f>IFERROR(AN222*AM222,"")</f>
        <v>0.26710842811704733</v>
      </c>
      <c r="AP222" s="27">
        <f>IFERROR(AL222-AO222,"")</f>
        <v>-2.266573712482095E-2</v>
      </c>
      <c r="AQ222" s="30">
        <f>IFERROR(AL222+AO222,"")</f>
        <v>0.51155111910927364</v>
      </c>
    </row>
    <row r="223" spans="2:43" ht="15.75" hidden="1" customHeight="1" x14ac:dyDescent="0.3">
      <c r="B223" s="24" t="str">
        <f>datasets!B174</f>
        <v/>
      </c>
      <c r="C223" s="24" t="str">
        <f>datasets!C174</f>
        <v/>
      </c>
      <c r="D223" s="24" t="str">
        <f>datasets!D174</f>
        <v>low</v>
      </c>
      <c r="E223" s="67">
        <f>datasets!E174</f>
        <v>2.3898461586134174</v>
      </c>
      <c r="F223" s="67">
        <f>datasets!F174</f>
        <v>2.3898461586134174</v>
      </c>
      <c r="G223" s="67">
        <f>datasets!G174</f>
        <v>2.3898461586134174</v>
      </c>
      <c r="H223" s="67">
        <f>datasets!H174</f>
        <v>2.3898461586134174</v>
      </c>
      <c r="I223" s="67">
        <f>datasets!I174</f>
        <v>2.7600000000000002</v>
      </c>
      <c r="J223" s="67">
        <f>datasets!J174</f>
        <v>2.54</v>
      </c>
      <c r="K223" s="67">
        <f>datasets!K174</f>
        <v>2.3000000000000003</v>
      </c>
      <c r="L223" s="78">
        <f>datasets!L174</f>
        <v>2.4900000000000007</v>
      </c>
      <c r="M223" s="19"/>
      <c r="N223" s="19"/>
      <c r="R223" s="19"/>
      <c r="S223" s="19"/>
      <c r="AB223" s="26">
        <f t="shared" si="56"/>
        <v>2.3898461586134174</v>
      </c>
      <c r="AC223" s="27">
        <f t="shared" ref="AC223:AC233" si="61">IF($L$218="OK",IFERROR(IF(OR(ISBLANK(E223), ISBLANK(F223),ISBLANK(G223),ISBLANK(H223)),NA(), STDEV(E223:H223)),""),"")</f>
        <v>0</v>
      </c>
      <c r="AD223" s="27">
        <f t="shared" ref="AD223:AD230" si="62">IFERROR(AC223^2,"")</f>
        <v>0</v>
      </c>
      <c r="AE223" s="27">
        <f t="shared" si="57"/>
        <v>0</v>
      </c>
      <c r="AF223" s="28">
        <f t="shared" ref="AF223:AF233" si="63">IF($L$218="OK",IFERROR(IF(OR(ISBLANK(I223),ISBLANK(J223),ISBLANK(K223),ISBLANK(L223)),"", IF($E$7="Median",MEDIAN(I223:L223),AVERAGE(I223:L223))),""),"")</f>
        <v>2.5150000000000006</v>
      </c>
      <c r="AG223" s="27">
        <f t="shared" ref="AG223:AG233" si="64">IF($L$218="OK",IFERROR(IF(OR(ISBLANK(I223),ISBLANK(J223),ISBLANK(K223),ISBLANK(L223)),NA(), STDEV(I223:L223)),""),"")</f>
        <v>0.18909873963972715</v>
      </c>
      <c r="AH223" s="27">
        <f t="shared" ref="AH223:AH230" si="65">IFERROR(AG223^2,"")</f>
        <v>3.5758333333333316E-2</v>
      </c>
      <c r="AI223" s="27">
        <f t="shared" si="58"/>
        <v>0.183</v>
      </c>
      <c r="AJ223" s="29">
        <f t="shared" si="59"/>
        <v>4</v>
      </c>
      <c r="AK223" s="29">
        <f t="shared" ref="AK223:AK233" si="66">IF(AJ223="","",IF(COUNT($E$222:$E$233)=0,"",COUNT($E$222:$E$233)))</f>
        <v>12</v>
      </c>
      <c r="AL223" s="27">
        <f t="shared" ref="AL223:AL230" si="67">IFERROR(AF223-AB223,"")</f>
        <v>0.12515384138658314</v>
      </c>
      <c r="AM223" s="27">
        <f t="shared" ref="AM223:AM230" si="68">IFERROR(AI223*SQRT(1+1/AJ223),"")</f>
        <v>0.20460021994123076</v>
      </c>
      <c r="AN223" s="27">
        <f t="shared" si="60"/>
        <v>1.3055138855362491</v>
      </c>
      <c r="AO223" s="27">
        <f t="shared" ref="AO223:AO230" si="69">IFERROR(AN223*AM223,"")</f>
        <v>0.26710842811704733</v>
      </c>
      <c r="AP223" s="27">
        <f t="shared" ref="AP223:AP230" si="70">IFERROR(AL223-AO223,"")</f>
        <v>-0.14195458673046418</v>
      </c>
      <c r="AQ223" s="30">
        <f t="shared" ref="AQ223:AQ230" si="71">IFERROR(AL223+AO223,"")</f>
        <v>0.39226226950363047</v>
      </c>
    </row>
    <row r="224" spans="2:43" ht="15.75" hidden="1" customHeight="1" x14ac:dyDescent="0.3">
      <c r="B224" s="24"/>
      <c r="C224" s="24"/>
      <c r="D224" s="24" t="str">
        <f>datasets!D175</f>
        <v>low</v>
      </c>
      <c r="E224" s="67">
        <f>datasets!E175</f>
        <v>2.5237841906842484</v>
      </c>
      <c r="F224" s="67">
        <f>datasets!F175</f>
        <v>2.5237841906842484</v>
      </c>
      <c r="G224" s="67">
        <f>datasets!G175</f>
        <v>2.5237841906842484</v>
      </c>
      <c r="H224" s="67">
        <f>datasets!H175</f>
        <v>2.5237841906842484</v>
      </c>
      <c r="I224" s="67">
        <f>datasets!I175</f>
        <v>2.7300000000000004</v>
      </c>
      <c r="J224" s="67">
        <f>datasets!J175</f>
        <v>2.8400000000000003</v>
      </c>
      <c r="K224" s="67">
        <f>datasets!K175</f>
        <v>2.6200000000000006</v>
      </c>
      <c r="L224" s="78">
        <f>datasets!L175</f>
        <v>2.4</v>
      </c>
      <c r="M224" s="19"/>
      <c r="N224" s="19"/>
      <c r="R224" s="19"/>
      <c r="S224" s="19"/>
      <c r="AB224" s="26">
        <f t="shared" si="56"/>
        <v>2.5237841906842484</v>
      </c>
      <c r="AC224" s="27">
        <f t="shared" si="61"/>
        <v>0</v>
      </c>
      <c r="AD224" s="27">
        <f>IFERROR(AC224^2,"")</f>
        <v>0</v>
      </c>
      <c r="AE224" s="27">
        <f t="shared" si="57"/>
        <v>0</v>
      </c>
      <c r="AF224" s="28">
        <f t="shared" si="63"/>
        <v>2.6750000000000007</v>
      </c>
      <c r="AG224" s="27">
        <f t="shared" si="64"/>
        <v>0.1878607640425928</v>
      </c>
      <c r="AH224" s="27">
        <f>IFERROR(AG224^2,"")</f>
        <v>3.5291666666666728E-2</v>
      </c>
      <c r="AI224" s="27">
        <f t="shared" si="58"/>
        <v>0.183</v>
      </c>
      <c r="AJ224" s="29">
        <f>IF($L$218="OK",COUNT(E224:H224),"")</f>
        <v>4</v>
      </c>
      <c r="AK224" s="29">
        <f t="shared" si="66"/>
        <v>12</v>
      </c>
      <c r="AL224" s="27">
        <f>IFERROR(AF224-AB224,"")</f>
        <v>0.15121580931575229</v>
      </c>
      <c r="AM224" s="27">
        <f>IFERROR(AI224*SQRT(1+1/AJ224),"")</f>
        <v>0.20460021994123076</v>
      </c>
      <c r="AN224" s="27">
        <f>IF(AJ224="","",TINV((1-$E$6),AK224*(AJ224-1)))</f>
        <v>1.3055138855362491</v>
      </c>
      <c r="AO224" s="27">
        <f>IFERROR(AN224*AM224,"")</f>
        <v>0.26710842811704733</v>
      </c>
      <c r="AP224" s="27">
        <f>IFERROR(AL224-AO224,"")</f>
        <v>-0.11589261880129503</v>
      </c>
      <c r="AQ224" s="30">
        <f>IFERROR(AL224+AO224,"")</f>
        <v>0.41832423743279962</v>
      </c>
    </row>
    <row r="225" spans="2:44" ht="15.75" hidden="1" customHeight="1" x14ac:dyDescent="0.3">
      <c r="B225" s="24"/>
      <c r="C225" s="24"/>
      <c r="D225" s="24" t="str">
        <f>datasets!D176</f>
        <v>low</v>
      </c>
      <c r="E225" s="67">
        <f>datasets!E176</f>
        <v>2.5818394695621669</v>
      </c>
      <c r="F225" s="67">
        <f>datasets!F176</f>
        <v>2.5818394695621669</v>
      </c>
      <c r="G225" s="67">
        <f>datasets!G176</f>
        <v>2.5818394695621669</v>
      </c>
      <c r="H225" s="67">
        <f>datasets!H176</f>
        <v>2.5818394695621669</v>
      </c>
      <c r="I225" s="67">
        <f>datasets!I176</f>
        <v>2.8200000000000003</v>
      </c>
      <c r="J225" s="67">
        <f>datasets!J176</f>
        <v>2.7400000000000007</v>
      </c>
      <c r="K225" s="67">
        <f>datasets!K176</f>
        <v>2.5099999999999998</v>
      </c>
      <c r="L225" s="78">
        <f>datasets!L176</f>
        <v>2.72</v>
      </c>
      <c r="M225" s="19"/>
      <c r="N225" s="19"/>
      <c r="R225" s="19"/>
      <c r="S225" s="19"/>
      <c r="AB225" s="26">
        <f t="shared" si="56"/>
        <v>2.5818394695621669</v>
      </c>
      <c r="AC225" s="27">
        <f t="shared" si="61"/>
        <v>0</v>
      </c>
      <c r="AD225" s="27">
        <f>IFERROR(AC225^2,"")</f>
        <v>0</v>
      </c>
      <c r="AE225" s="27">
        <f t="shared" si="57"/>
        <v>0</v>
      </c>
      <c r="AF225" s="28">
        <f t="shared" si="63"/>
        <v>2.7300000000000004</v>
      </c>
      <c r="AG225" s="27">
        <f t="shared" si="64"/>
        <v>0.13225606476327179</v>
      </c>
      <c r="AH225" s="27">
        <f>IFERROR(AG225^2,"")</f>
        <v>1.7491666666666742E-2</v>
      </c>
      <c r="AI225" s="27">
        <f t="shared" si="58"/>
        <v>0.183</v>
      </c>
      <c r="AJ225" s="29">
        <f>IF($L$218="OK",COUNT(E225:H225),"")</f>
        <v>4</v>
      </c>
      <c r="AK225" s="29">
        <f t="shared" si="66"/>
        <v>12</v>
      </c>
      <c r="AL225" s="27">
        <f>IFERROR(AF225-AB225,"")</f>
        <v>0.1481605304378335</v>
      </c>
      <c r="AM225" s="27">
        <f>IFERROR(AI225*SQRT(1+1/AJ225),"")</f>
        <v>0.20460021994123076</v>
      </c>
      <c r="AN225" s="27">
        <f>IF(AJ225="","",TINV((1-$E$6),AK225*(AJ225-1)))</f>
        <v>1.3055138855362491</v>
      </c>
      <c r="AO225" s="27">
        <f>IFERROR(AN225*AM225,"")</f>
        <v>0.26710842811704733</v>
      </c>
      <c r="AP225" s="27">
        <f>IFERROR(AL225-AO225,"")</f>
        <v>-0.11894789767921382</v>
      </c>
      <c r="AQ225" s="30">
        <f>IFERROR(AL225+AO225,"")</f>
        <v>0.41526895855488083</v>
      </c>
    </row>
    <row r="226" spans="2:44" ht="15.75" hidden="1" customHeight="1" x14ac:dyDescent="0.3">
      <c r="B226" s="24" t="str">
        <f>datasets!B177</f>
        <v/>
      </c>
      <c r="C226" s="24" t="str">
        <f>datasets!C177</f>
        <v/>
      </c>
      <c r="D226" s="24" t="str">
        <f>datasets!D177</f>
        <v>medium</v>
      </c>
      <c r="E226" s="67">
        <f>datasets!E177</f>
        <v>2.8850287816778479</v>
      </c>
      <c r="F226" s="67">
        <f>datasets!F177</f>
        <v>2.8850287816778479</v>
      </c>
      <c r="G226" s="67">
        <f>datasets!G177</f>
        <v>2.8850287816778479</v>
      </c>
      <c r="H226" s="67">
        <f>datasets!H177</f>
        <v>2.8850287816778479</v>
      </c>
      <c r="I226" s="67">
        <f>datasets!I177</f>
        <v>2.8100000000000005</v>
      </c>
      <c r="J226" s="67">
        <f>datasets!J177</f>
        <v>2.6600000000000006</v>
      </c>
      <c r="K226" s="67">
        <f>datasets!K177</f>
        <v>3.0400000000000005</v>
      </c>
      <c r="L226" s="78">
        <f>datasets!L177</f>
        <v>3.0800000000000005</v>
      </c>
      <c r="M226" s="19"/>
      <c r="N226" s="19"/>
      <c r="R226" s="19"/>
      <c r="S226" s="19"/>
      <c r="AB226" s="26">
        <f t="shared" si="56"/>
        <v>2.8850287816778479</v>
      </c>
      <c r="AC226" s="27">
        <f t="shared" si="61"/>
        <v>0</v>
      </c>
      <c r="AD226" s="27">
        <f t="shared" si="62"/>
        <v>0</v>
      </c>
      <c r="AE226" s="27">
        <f t="shared" si="57"/>
        <v>0</v>
      </c>
      <c r="AF226" s="28">
        <f t="shared" si="63"/>
        <v>2.9250000000000007</v>
      </c>
      <c r="AG226" s="27">
        <f t="shared" si="64"/>
        <v>0.19805302320338355</v>
      </c>
      <c r="AH226" s="27">
        <f t="shared" si="65"/>
        <v>3.9224999999999982E-2</v>
      </c>
      <c r="AI226" s="27">
        <f t="shared" si="58"/>
        <v>0.183</v>
      </c>
      <c r="AJ226" s="29">
        <f t="shared" si="59"/>
        <v>4</v>
      </c>
      <c r="AK226" s="29">
        <f t="shared" si="66"/>
        <v>12</v>
      </c>
      <c r="AL226" s="27">
        <f t="shared" si="67"/>
        <v>3.9971218322152779E-2</v>
      </c>
      <c r="AM226" s="27">
        <f t="shared" si="68"/>
        <v>0.20460021994123076</v>
      </c>
      <c r="AN226" s="27">
        <f t="shared" si="60"/>
        <v>1.3055138855362491</v>
      </c>
      <c r="AO226" s="27">
        <f t="shared" si="69"/>
        <v>0.26710842811704733</v>
      </c>
      <c r="AP226" s="27">
        <f t="shared" si="70"/>
        <v>-0.22713720979489455</v>
      </c>
      <c r="AQ226" s="30">
        <f t="shared" si="71"/>
        <v>0.3070796464392001</v>
      </c>
    </row>
    <row r="227" spans="2:44" ht="15.75" hidden="1" customHeight="1" x14ac:dyDescent="0.3">
      <c r="B227" s="24" t="str">
        <f>datasets!B178</f>
        <v/>
      </c>
      <c r="C227" s="24" t="str">
        <f>datasets!C178</f>
        <v/>
      </c>
      <c r="D227" s="24" t="str">
        <f>datasets!D178</f>
        <v>medium</v>
      </c>
      <c r="E227" s="67">
        <f>datasets!E178</f>
        <v>2.9300000000000006</v>
      </c>
      <c r="F227" s="67">
        <f>datasets!F178</f>
        <v>2.9300000000000006</v>
      </c>
      <c r="G227" s="67">
        <f>datasets!G178</f>
        <v>2.9300000000000006</v>
      </c>
      <c r="H227" s="67">
        <f>datasets!H178</f>
        <v>2.9300000000000006</v>
      </c>
      <c r="I227" s="67">
        <f>datasets!I178</f>
        <v>2.91</v>
      </c>
      <c r="J227" s="67">
        <f>datasets!J178</f>
        <v>3.1100000000000003</v>
      </c>
      <c r="K227" s="67">
        <f>datasets!K178</f>
        <v>2.96</v>
      </c>
      <c r="L227" s="78">
        <f>datasets!L178</f>
        <v>2.9700000000000006</v>
      </c>
      <c r="M227" s="19"/>
      <c r="N227" s="19"/>
      <c r="R227" s="19"/>
      <c r="S227" s="19"/>
      <c r="AB227" s="26">
        <f t="shared" si="56"/>
        <v>2.9300000000000006</v>
      </c>
      <c r="AC227" s="27">
        <f t="shared" si="61"/>
        <v>0</v>
      </c>
      <c r="AD227" s="27">
        <f t="shared" si="62"/>
        <v>0</v>
      </c>
      <c r="AE227" s="27">
        <f t="shared" si="57"/>
        <v>0</v>
      </c>
      <c r="AF227" s="28">
        <f t="shared" si="63"/>
        <v>2.9650000000000003</v>
      </c>
      <c r="AG227" s="27">
        <f t="shared" si="64"/>
        <v>8.5780728216385202E-2</v>
      </c>
      <c r="AH227" s="27">
        <f t="shared" si="65"/>
        <v>7.3583333333333443E-3</v>
      </c>
      <c r="AI227" s="27">
        <f t="shared" si="58"/>
        <v>0.183</v>
      </c>
      <c r="AJ227" s="29">
        <f t="shared" si="59"/>
        <v>4</v>
      </c>
      <c r="AK227" s="29">
        <f t="shared" si="66"/>
        <v>12</v>
      </c>
      <c r="AL227" s="27">
        <f t="shared" si="67"/>
        <v>3.4999999999999698E-2</v>
      </c>
      <c r="AM227" s="27">
        <f t="shared" si="68"/>
        <v>0.20460021994123076</v>
      </c>
      <c r="AN227" s="27">
        <f t="shared" si="60"/>
        <v>1.3055138855362491</v>
      </c>
      <c r="AO227" s="27">
        <f t="shared" si="69"/>
        <v>0.26710842811704733</v>
      </c>
      <c r="AP227" s="27">
        <f t="shared" si="70"/>
        <v>-0.23210842811704763</v>
      </c>
      <c r="AQ227" s="30">
        <f t="shared" si="71"/>
        <v>0.30210842811704702</v>
      </c>
    </row>
    <row r="228" spans="2:44" ht="15.75" hidden="1" customHeight="1" x14ac:dyDescent="0.3">
      <c r="B228" s="24"/>
      <c r="C228" s="24"/>
      <c r="D228" s="24" t="str">
        <f>datasets!D179</f>
        <v>medium</v>
      </c>
      <c r="E228" s="67">
        <f>datasets!E179</f>
        <v>3.0727459246922688</v>
      </c>
      <c r="F228" s="67">
        <f>datasets!F179</f>
        <v>3.0727459246922688</v>
      </c>
      <c r="G228" s="67">
        <f>datasets!G179</f>
        <v>3.0727459246922688</v>
      </c>
      <c r="H228" s="67">
        <f>datasets!H179</f>
        <v>3.0727459246922688</v>
      </c>
      <c r="I228" s="67">
        <f>datasets!I179</f>
        <v>3.0800000000000005</v>
      </c>
      <c r="J228" s="67">
        <f>datasets!J179</f>
        <v>3.15</v>
      </c>
      <c r="K228" s="67">
        <f>datasets!K179</f>
        <v>2.99</v>
      </c>
      <c r="L228" s="78">
        <f>datasets!L179</f>
        <v>2.9000000000000004</v>
      </c>
      <c r="M228" s="19"/>
      <c r="N228" s="19"/>
      <c r="R228" s="19"/>
      <c r="S228" s="19"/>
      <c r="AB228" s="26">
        <f t="shared" si="56"/>
        <v>3.0727459246922688</v>
      </c>
      <c r="AC228" s="27">
        <f t="shared" si="61"/>
        <v>0</v>
      </c>
      <c r="AD228" s="27">
        <f>IFERROR(AC228^2,"")</f>
        <v>0</v>
      </c>
      <c r="AE228" s="27">
        <f t="shared" si="57"/>
        <v>0</v>
      </c>
      <c r="AF228" s="28">
        <f t="shared" si="63"/>
        <v>3.0350000000000001</v>
      </c>
      <c r="AG228" s="27">
        <f t="shared" si="64"/>
        <v>0.10862780491200202</v>
      </c>
      <c r="AH228" s="27">
        <f>IFERROR(AG228^2,"")</f>
        <v>1.179999999999997E-2</v>
      </c>
      <c r="AI228" s="27">
        <f t="shared" si="58"/>
        <v>0.183</v>
      </c>
      <c r="AJ228" s="29">
        <f>IF($L$218="OK",COUNT(E228:H228),"")</f>
        <v>4</v>
      </c>
      <c r="AK228" s="29">
        <f t="shared" si="66"/>
        <v>12</v>
      </c>
      <c r="AL228" s="27">
        <f>IFERROR(AF228-AB228,"")</f>
        <v>-3.7745924692268673E-2</v>
      </c>
      <c r="AM228" s="27">
        <f>IFERROR(AI228*SQRT(1+1/AJ228),"")</f>
        <v>0.20460021994123076</v>
      </c>
      <c r="AN228" s="27">
        <f>IF(AJ228="","",TINV((1-$E$6),AK228*(AJ228-1)))</f>
        <v>1.3055138855362491</v>
      </c>
      <c r="AO228" s="27">
        <f>IFERROR(AN228*AM228,"")</f>
        <v>0.26710842811704733</v>
      </c>
      <c r="AP228" s="27">
        <f>IFERROR(AL228-AO228,"")</f>
        <v>-0.304854352809316</v>
      </c>
      <c r="AQ228" s="30">
        <f>IFERROR(AL228+AO228,"")</f>
        <v>0.22936250342477865</v>
      </c>
    </row>
    <row r="229" spans="2:44" ht="15.75" hidden="1" customHeight="1" x14ac:dyDescent="0.3">
      <c r="B229" s="24"/>
      <c r="C229" s="24"/>
      <c r="D229" s="24" t="str">
        <f>datasets!D180</f>
        <v>medium</v>
      </c>
      <c r="E229" s="67">
        <f>datasets!E180</f>
        <v>3.138769141925966</v>
      </c>
      <c r="F229" s="67">
        <f>datasets!F180</f>
        <v>3.138769141925966</v>
      </c>
      <c r="G229" s="67">
        <f>datasets!G180</f>
        <v>3.138769141925966</v>
      </c>
      <c r="H229" s="67">
        <f>datasets!H180</f>
        <v>3.138769141925966</v>
      </c>
      <c r="I229" s="67">
        <f>datasets!I180</f>
        <v>3.2000000000000006</v>
      </c>
      <c r="J229" s="67">
        <f>datasets!J180</f>
        <v>3.2000000000000006</v>
      </c>
      <c r="K229" s="67">
        <f>datasets!K180</f>
        <v>2.94</v>
      </c>
      <c r="L229" s="78">
        <f>datasets!L180</f>
        <v>2.91</v>
      </c>
      <c r="M229" s="19"/>
      <c r="N229" s="19"/>
      <c r="R229" s="19"/>
      <c r="S229" s="19"/>
      <c r="AB229" s="26">
        <f t="shared" si="56"/>
        <v>3.138769141925966</v>
      </c>
      <c r="AC229" s="27">
        <f t="shared" si="61"/>
        <v>0</v>
      </c>
      <c r="AD229" s="27">
        <f>IFERROR(AC229^2,"")</f>
        <v>0</v>
      </c>
      <c r="AE229" s="27">
        <f t="shared" si="57"/>
        <v>0</v>
      </c>
      <c r="AF229" s="28">
        <f t="shared" si="63"/>
        <v>3.0700000000000003</v>
      </c>
      <c r="AG229" s="27">
        <f t="shared" si="64"/>
        <v>0.15924300089276588</v>
      </c>
      <c r="AH229" s="27">
        <f>IFERROR(AG229^2,"")</f>
        <v>2.5358333333333438E-2</v>
      </c>
      <c r="AI229" s="27">
        <f t="shared" si="58"/>
        <v>0.183</v>
      </c>
      <c r="AJ229" s="29">
        <f>IF($L$218="OK",COUNT(E229:H229),"")</f>
        <v>4</v>
      </c>
      <c r="AK229" s="29">
        <f t="shared" si="66"/>
        <v>12</v>
      </c>
      <c r="AL229" s="27">
        <f>IFERROR(AF229-AB229,"")</f>
        <v>-6.8769141925965727E-2</v>
      </c>
      <c r="AM229" s="27">
        <f>IFERROR(AI229*SQRT(1+1/AJ229),"")</f>
        <v>0.20460021994123076</v>
      </c>
      <c r="AN229" s="27">
        <f>IF(AJ229="","",TINV((1-$E$6),AK229*(AJ229-1)))</f>
        <v>1.3055138855362491</v>
      </c>
      <c r="AO229" s="27">
        <f>IFERROR(AN229*AM229,"")</f>
        <v>0.26710842811704733</v>
      </c>
      <c r="AP229" s="27">
        <f>IFERROR(AL229-AO229,"")</f>
        <v>-0.33587757004301305</v>
      </c>
      <c r="AQ229" s="30">
        <f>IFERROR(AL229+AO229,"")</f>
        <v>0.1983392861910816</v>
      </c>
    </row>
    <row r="230" spans="2:44" ht="15.75" hidden="1" customHeight="1" x14ac:dyDescent="0.3">
      <c r="B230" s="24" t="str">
        <f>datasets!B181</f>
        <v/>
      </c>
      <c r="C230" s="24" t="str">
        <f>datasets!C181</f>
        <v/>
      </c>
      <c r="D230" s="24" t="str">
        <f>datasets!D181</f>
        <v>high</v>
      </c>
      <c r="E230" s="67">
        <f>datasets!E181</f>
        <v>4.0418394695621673</v>
      </c>
      <c r="F230" s="67">
        <f>datasets!F181</f>
        <v>4.0418394695621673</v>
      </c>
      <c r="G230" s="67">
        <f>datasets!G181</f>
        <v>4.0418394695621673</v>
      </c>
      <c r="H230" s="67">
        <f>datasets!H181</f>
        <v>4.0418394695621673</v>
      </c>
      <c r="I230" s="67">
        <f>datasets!I181</f>
        <v>4.620000000000001</v>
      </c>
      <c r="J230" s="67">
        <f>datasets!J181</f>
        <v>4.3600000000000003</v>
      </c>
      <c r="K230" s="67">
        <f>datasets!K181</f>
        <v>4.26</v>
      </c>
      <c r="L230" s="78">
        <f>datasets!L181</f>
        <v>4.080000000000001</v>
      </c>
      <c r="M230" s="19"/>
      <c r="N230" s="19"/>
      <c r="R230" s="19"/>
      <c r="S230" s="19"/>
      <c r="AB230" s="26">
        <f t="shared" si="56"/>
        <v>4.0418394695621673</v>
      </c>
      <c r="AC230" s="27">
        <f t="shared" si="61"/>
        <v>0</v>
      </c>
      <c r="AD230" s="27">
        <f t="shared" si="62"/>
        <v>0</v>
      </c>
      <c r="AE230" s="27">
        <f t="shared" si="57"/>
        <v>0</v>
      </c>
      <c r="AF230" s="28">
        <f t="shared" si="63"/>
        <v>4.3100000000000005</v>
      </c>
      <c r="AG230" s="27">
        <f t="shared" si="64"/>
        <v>0.225388553391693</v>
      </c>
      <c r="AH230" s="27">
        <f t="shared" si="65"/>
        <v>5.0800000000000047E-2</v>
      </c>
      <c r="AI230" s="27">
        <f t="shared" si="58"/>
        <v>0.183</v>
      </c>
      <c r="AJ230" s="29">
        <f t="shared" si="59"/>
        <v>4</v>
      </c>
      <c r="AK230" s="29">
        <f t="shared" si="66"/>
        <v>12</v>
      </c>
      <c r="AL230" s="27">
        <f t="shared" si="67"/>
        <v>0.26816053043783317</v>
      </c>
      <c r="AM230" s="27">
        <f t="shared" si="68"/>
        <v>0.20460021994123076</v>
      </c>
      <c r="AN230" s="27">
        <f t="shared" si="60"/>
        <v>1.3055138855362491</v>
      </c>
      <c r="AO230" s="27">
        <f t="shared" si="69"/>
        <v>0.26710842811704733</v>
      </c>
      <c r="AP230" s="27">
        <f t="shared" si="70"/>
        <v>1.0521023207858415E-3</v>
      </c>
      <c r="AQ230" s="30">
        <f t="shared" si="71"/>
        <v>0.53526895855488044</v>
      </c>
    </row>
    <row r="231" spans="2:44" ht="15.75" hidden="1" customHeight="1" x14ac:dyDescent="0.3">
      <c r="B231" s="24"/>
      <c r="C231" s="24"/>
      <c r="D231" s="24" t="str">
        <f>datasets!D182</f>
        <v>high</v>
      </c>
      <c r="E231" s="67">
        <f>datasets!E182</f>
        <v>4.0891730409014446</v>
      </c>
      <c r="F231" s="67">
        <f>datasets!F182</f>
        <v>4.0891730409014446</v>
      </c>
      <c r="G231" s="67">
        <f>datasets!G182</f>
        <v>4.0891730409014446</v>
      </c>
      <c r="H231" s="67">
        <f>datasets!H182</f>
        <v>4.0891730409014446</v>
      </c>
      <c r="I231" s="67">
        <f>datasets!I182</f>
        <v>4.1100000000000003</v>
      </c>
      <c r="J231" s="67">
        <f>datasets!J182</f>
        <v>4.120000000000001</v>
      </c>
      <c r="K231" s="67">
        <f>datasets!K182</f>
        <v>4.1500000000000004</v>
      </c>
      <c r="L231" s="78">
        <f>datasets!L182</f>
        <v>4.080000000000001</v>
      </c>
      <c r="M231" s="19"/>
      <c r="N231" s="19"/>
      <c r="R231" s="19"/>
      <c r="S231" s="19"/>
      <c r="AB231" s="26">
        <f t="shared" si="56"/>
        <v>4.0891730409014446</v>
      </c>
      <c r="AC231" s="27">
        <f t="shared" si="61"/>
        <v>0</v>
      </c>
      <c r="AD231" s="27">
        <f>IFERROR(AC231^2,"")</f>
        <v>0</v>
      </c>
      <c r="AE231" s="27">
        <f t="shared" si="57"/>
        <v>0</v>
      </c>
      <c r="AF231" s="28">
        <f t="shared" si="63"/>
        <v>4.1150000000000002</v>
      </c>
      <c r="AG231" s="27">
        <f t="shared" si="64"/>
        <v>2.8867513459481083E-2</v>
      </c>
      <c r="AH231" s="27">
        <f>IFERROR(AG231^2,"")</f>
        <v>8.3333333333332146E-4</v>
      </c>
      <c r="AI231" s="27">
        <f t="shared" si="58"/>
        <v>0.183</v>
      </c>
      <c r="AJ231" s="29">
        <f>IF($L$218="OK",COUNT(E231:H231),"")</f>
        <v>4</v>
      </c>
      <c r="AK231" s="29">
        <f t="shared" si="66"/>
        <v>12</v>
      </c>
      <c r="AL231" s="27">
        <f>IFERROR(AF231-AB231,"")</f>
        <v>2.5826959098555591E-2</v>
      </c>
      <c r="AM231" s="27">
        <f>IFERROR(AI231*SQRT(1+1/AJ231),"")</f>
        <v>0.20460021994123076</v>
      </c>
      <c r="AN231" s="27">
        <f>IF(AJ231="","",TINV((1-$E$6),AK231*(AJ231-1)))</f>
        <v>1.3055138855362491</v>
      </c>
      <c r="AO231" s="27">
        <f>IFERROR(AN231*AM231,"")</f>
        <v>0.26710842811704733</v>
      </c>
      <c r="AP231" s="27">
        <f>IFERROR(AL231-AO231,"")</f>
        <v>-0.24128146901849173</v>
      </c>
      <c r="AQ231" s="30">
        <f>IFERROR(AL231+AO231,"")</f>
        <v>0.29293538721560292</v>
      </c>
    </row>
    <row r="232" spans="2:44" ht="15.75" hidden="1" customHeight="1" x14ac:dyDescent="0.3">
      <c r="B232" s="24"/>
      <c r="C232" s="24"/>
      <c r="D232" s="24" t="str">
        <f>datasets!D183</f>
        <v>high</v>
      </c>
      <c r="E232" s="67">
        <f>datasets!E183</f>
        <v>4.1304603543363072</v>
      </c>
      <c r="F232" s="67">
        <f>datasets!F183</f>
        <v>4.1304603543363072</v>
      </c>
      <c r="G232" s="67">
        <f>datasets!G183</f>
        <v>4.1304603543363072</v>
      </c>
      <c r="H232" s="67">
        <f>datasets!H183</f>
        <v>4.1304603543363072</v>
      </c>
      <c r="I232" s="67">
        <f>datasets!I183</f>
        <v>3.9800000000000004</v>
      </c>
      <c r="J232" s="67">
        <f>datasets!J183</f>
        <v>3.7400000000000007</v>
      </c>
      <c r="K232" s="67">
        <f>datasets!K183</f>
        <v>4.3</v>
      </c>
      <c r="L232" s="78">
        <f>datasets!L183</f>
        <v>4.080000000000001</v>
      </c>
      <c r="M232" s="19"/>
      <c r="N232" s="19"/>
      <c r="R232" s="19"/>
      <c r="S232" s="19"/>
      <c r="AB232" s="26">
        <f t="shared" si="56"/>
        <v>4.1304603543363072</v>
      </c>
      <c r="AC232" s="27">
        <f t="shared" si="61"/>
        <v>0</v>
      </c>
      <c r="AD232" s="27">
        <f>IFERROR(AC232^2,"")</f>
        <v>0</v>
      </c>
      <c r="AE232" s="27">
        <f t="shared" si="57"/>
        <v>0</v>
      </c>
      <c r="AF232" s="28">
        <f t="shared" si="63"/>
        <v>4.0300000000000011</v>
      </c>
      <c r="AG232" s="27">
        <f t="shared" si="64"/>
        <v>0.23230726778701205</v>
      </c>
      <c r="AH232" s="27">
        <f>IFERROR(AG232^2,"")</f>
        <v>5.3966666666666524E-2</v>
      </c>
      <c r="AI232" s="27">
        <f t="shared" si="58"/>
        <v>0.183</v>
      </c>
      <c r="AJ232" s="29">
        <f>IF($L$218="OK",COUNT(E232:H232),"")</f>
        <v>4</v>
      </c>
      <c r="AK232" s="29">
        <f t="shared" si="66"/>
        <v>12</v>
      </c>
      <c r="AL232" s="27">
        <f>IFERROR(AF232-AB232,"")</f>
        <v>-0.10046035433630607</v>
      </c>
      <c r="AM232" s="27">
        <f>IFERROR(AI232*SQRT(1+1/AJ232),"")</f>
        <v>0.20460021994123076</v>
      </c>
      <c r="AN232" s="27">
        <f>IF(AJ232="","",TINV((1-$E$6),AK232*(AJ232-1)))</f>
        <v>1.3055138855362491</v>
      </c>
      <c r="AO232" s="27">
        <f>IFERROR(AN232*AM232,"")</f>
        <v>0.26710842811704733</v>
      </c>
      <c r="AP232" s="27">
        <f>IFERROR(AL232-AO232,"")</f>
        <v>-0.36756878245335339</v>
      </c>
      <c r="AQ232" s="30">
        <f>IFERROR(AL232+AO232,"")</f>
        <v>0.16664807378074126</v>
      </c>
    </row>
    <row r="233" spans="2:44" ht="15.75" hidden="1" customHeight="1" x14ac:dyDescent="0.3">
      <c r="B233" s="24" t="str">
        <f>datasets!B184</f>
        <v/>
      </c>
      <c r="C233" s="24" t="str">
        <f>datasets!C184</f>
        <v/>
      </c>
      <c r="D233" s="24" t="str">
        <f>datasets!D184</f>
        <v>high</v>
      </c>
      <c r="E233" s="67">
        <f>datasets!E184</f>
        <v>4.174131535171532</v>
      </c>
      <c r="F233" s="67">
        <f>datasets!F184</f>
        <v>4.174131535171532</v>
      </c>
      <c r="G233" s="67">
        <f>datasets!G184</f>
        <v>4.174131535171532</v>
      </c>
      <c r="H233" s="67">
        <f>datasets!H184</f>
        <v>4.174131535171532</v>
      </c>
      <c r="I233" s="67">
        <f>datasets!I184</f>
        <v>4.5600000000000005</v>
      </c>
      <c r="J233" s="67">
        <f>datasets!J184</f>
        <v>4.5100000000000007</v>
      </c>
      <c r="K233" s="67">
        <f>datasets!K184</f>
        <v>4.120000000000001</v>
      </c>
      <c r="L233" s="78">
        <f>datasets!L184</f>
        <v>4.1100000000000003</v>
      </c>
      <c r="M233" s="19"/>
      <c r="N233" s="19"/>
      <c r="R233" s="19"/>
      <c r="S233" s="19"/>
      <c r="AB233" s="26">
        <f t="shared" si="56"/>
        <v>4.174131535171532</v>
      </c>
      <c r="AC233" s="27">
        <f t="shared" si="61"/>
        <v>0</v>
      </c>
      <c r="AD233" s="27">
        <f>IFERROR(AC233^2,"")</f>
        <v>0</v>
      </c>
      <c r="AE233" s="27">
        <f t="shared" si="57"/>
        <v>0</v>
      </c>
      <c r="AF233" s="28">
        <f t="shared" si="63"/>
        <v>4.3150000000000013</v>
      </c>
      <c r="AG233" s="27">
        <f t="shared" si="64"/>
        <v>0.24337899115029077</v>
      </c>
      <c r="AH233" s="27">
        <f>IFERROR(AG233^2,"")</f>
        <v>5.9233333333333311E-2</v>
      </c>
      <c r="AI233" s="27">
        <f t="shared" si="58"/>
        <v>0.183</v>
      </c>
      <c r="AJ233" s="29">
        <f>IF($L$218="OK",COUNT(E233:H233),"")</f>
        <v>4</v>
      </c>
      <c r="AK233" s="29">
        <f t="shared" si="66"/>
        <v>12</v>
      </c>
      <c r="AL233" s="27">
        <f>IFERROR(AF233-AB233,"")</f>
        <v>0.14086846482846926</v>
      </c>
      <c r="AM233" s="27">
        <f>IFERROR(AI233*SQRT(1+1/AJ233),"")</f>
        <v>0.20460021994123076</v>
      </c>
      <c r="AN233" s="27">
        <f>IF(AJ233="","",TINV((1-$E$6),AK233*(AJ233-1)))</f>
        <v>1.3055138855362491</v>
      </c>
      <c r="AO233" s="27">
        <f>IFERROR(AN233*AM233,"")</f>
        <v>0.26710842811704733</v>
      </c>
      <c r="AP233" s="27">
        <f>IFERROR(AL233-AO233,"")</f>
        <v>-0.12623996328857806</v>
      </c>
      <c r="AQ233" s="30">
        <f>IFERROR(AL233+AO233,"")</f>
        <v>0.40797689294551659</v>
      </c>
    </row>
    <row r="234" spans="2:44" hidden="1" x14ac:dyDescent="0.3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N234" s="6"/>
      <c r="AC234" s="18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6"/>
      <c r="AQ234" s="6"/>
      <c r="AR234" s="6"/>
    </row>
    <row r="235" spans="2:44" s="6" customFormat="1" hidden="1" x14ac:dyDescent="0.3">
      <c r="C235" s="21" t="str">
        <f>IF(AND(E235=0.5,F235=-0.5),"AL = +/- 0.5","AL = +/- 4SDr")</f>
        <v>AL = +/- 0.5</v>
      </c>
      <c r="D235" s="8">
        <f>MIN(AB222:AB233)-0.5</f>
        <v>1.7855573090077739</v>
      </c>
      <c r="E235" s="15">
        <f>IFERROR(IF(COUNTIF($H$40:$H$50,"=NO")&gt;0,IF($D$54&gt;0.125,4*$D$54,0.5),0.5),0.5)</f>
        <v>0.5</v>
      </c>
      <c r="F235" s="15">
        <f>IFERROR(IF(COUNTIF($H$40:$H$50,"=NO")&gt;0,IF($D$54&gt;0.125,-4*$D$54,-0.5),-0.5),-0.5)</f>
        <v>-0.5</v>
      </c>
      <c r="G235" s="22">
        <v>0.5</v>
      </c>
      <c r="H235" s="22">
        <v>-0.5</v>
      </c>
    </row>
    <row r="236" spans="2:44" s="6" customFormat="1" hidden="1" x14ac:dyDescent="0.3">
      <c r="D236" s="8">
        <f>MAX(AB222:AB233)+0.5</f>
        <v>4.674131535171532</v>
      </c>
      <c r="E236" s="15">
        <f>IFERROR(IF(COUNTIF($H$40:$H$50,"=NO")&gt;0,IF($D$54&gt;0.125,4*$D$54,0.5),0.5),0.5)</f>
        <v>0.5</v>
      </c>
      <c r="F236" s="15">
        <f>IFERROR(IF(COUNTIF($H$40:$H$50,"=NO")&gt;0,IF($D$54&gt;0.125,-4*$D$54,-0.5),-0.5),-0.5)</f>
        <v>-0.5</v>
      </c>
      <c r="G236" s="22">
        <v>0.5</v>
      </c>
      <c r="H236" s="22">
        <v>-0.5</v>
      </c>
    </row>
    <row r="237" spans="2:44" ht="13.8" hidden="1" thickBot="1" x14ac:dyDescent="0.35">
      <c r="N237" s="6"/>
      <c r="AP237" s="6"/>
      <c r="AQ237" s="6"/>
      <c r="AR237" s="6"/>
    </row>
    <row r="238" spans="2:44" ht="12.75" hidden="1" customHeight="1" thickBot="1" x14ac:dyDescent="0.35">
      <c r="B238" s="167" t="str">
        <f>datasets!O169</f>
        <v>(Food) Category 2</v>
      </c>
      <c r="C238" s="165"/>
      <c r="D238" s="168" t="str">
        <f>datasets!Q169</f>
        <v>Category 2</v>
      </c>
      <c r="E238" s="169"/>
      <c r="L238" s="1" t="str">
        <f>IF(COUNTBLANK(E242:L252)=0,"OK","KO")</f>
        <v>OK</v>
      </c>
    </row>
    <row r="239" spans="2:44" ht="13.8" hidden="1" thickBot="1" x14ac:dyDescent="0.35">
      <c r="B239" s="167" t="str">
        <f>datasets!O170</f>
        <v>(Food) Type 2</v>
      </c>
      <c r="C239" s="165"/>
      <c r="D239" s="168" t="str">
        <f>datasets!Q170</f>
        <v>Type 2 (with Ref.)</v>
      </c>
      <c r="E239" s="169"/>
      <c r="N239" s="6"/>
    </row>
    <row r="240" spans="2:44" ht="33" hidden="1" customHeight="1" x14ac:dyDescent="0.3">
      <c r="B240" s="162"/>
      <c r="C240" s="163"/>
      <c r="D240" s="163"/>
      <c r="E240" s="159" t="s">
        <v>1</v>
      </c>
      <c r="F240" s="160"/>
      <c r="G240" s="160"/>
      <c r="H240" s="161"/>
      <c r="I240" s="159" t="s">
        <v>2</v>
      </c>
      <c r="J240" s="160"/>
      <c r="K240" s="160"/>
      <c r="L240" s="161"/>
      <c r="AB240" s="162" t="s">
        <v>1</v>
      </c>
      <c r="AC240" s="163"/>
      <c r="AD240" s="163"/>
      <c r="AE240" s="163"/>
      <c r="AF240" s="163" t="s">
        <v>2</v>
      </c>
      <c r="AG240" s="163"/>
      <c r="AH240" s="163"/>
      <c r="AI240" s="163"/>
      <c r="AJ240" s="164" t="s">
        <v>90</v>
      </c>
      <c r="AK240" s="165"/>
      <c r="AL240" s="165"/>
      <c r="AM240" s="165"/>
      <c r="AN240" s="165"/>
      <c r="AO240" s="165"/>
      <c r="AP240" s="165"/>
      <c r="AQ240" s="166"/>
    </row>
    <row r="241" spans="2:45" ht="27" hidden="1" thickBot="1" x14ac:dyDescent="0.35">
      <c r="B241" s="46" t="s">
        <v>39</v>
      </c>
      <c r="C241" s="58" t="s">
        <v>0</v>
      </c>
      <c r="D241" s="58" t="s">
        <v>7</v>
      </c>
      <c r="E241" s="58" t="s">
        <v>3</v>
      </c>
      <c r="F241" s="58" t="s">
        <v>4</v>
      </c>
      <c r="G241" s="58" t="s">
        <v>5</v>
      </c>
      <c r="H241" s="58" t="s">
        <v>6</v>
      </c>
      <c r="I241" s="102" t="s">
        <v>3</v>
      </c>
      <c r="J241" s="102" t="s">
        <v>4</v>
      </c>
      <c r="K241" s="102" t="s">
        <v>5</v>
      </c>
      <c r="L241" s="102" t="s">
        <v>6</v>
      </c>
      <c r="AB241" s="44" t="s">
        <v>46</v>
      </c>
      <c r="AC241" s="45" t="s">
        <v>11</v>
      </c>
      <c r="AD241" s="45" t="s">
        <v>19</v>
      </c>
      <c r="AE241" s="45" t="s">
        <v>20</v>
      </c>
      <c r="AF241" s="44" t="s">
        <v>46</v>
      </c>
      <c r="AG241" s="45" t="s">
        <v>12</v>
      </c>
      <c r="AH241" s="45" t="s">
        <v>13</v>
      </c>
      <c r="AI241" s="45" t="s">
        <v>18</v>
      </c>
      <c r="AJ241" s="45" t="s">
        <v>9</v>
      </c>
      <c r="AK241" s="45" t="s">
        <v>45</v>
      </c>
      <c r="AL241" s="45" t="s">
        <v>8</v>
      </c>
      <c r="AM241" s="45" t="s">
        <v>14</v>
      </c>
      <c r="AN241" s="45" t="s">
        <v>10</v>
      </c>
      <c r="AO241" s="45" t="s">
        <v>15</v>
      </c>
      <c r="AP241" s="45" t="s">
        <v>16</v>
      </c>
      <c r="AQ241" s="23" t="s">
        <v>17</v>
      </c>
    </row>
    <row r="242" spans="2:45" ht="16.5" hidden="1" customHeight="1" x14ac:dyDescent="0.3">
      <c r="B242" s="24" t="str">
        <f>datasets!O173</f>
        <v/>
      </c>
      <c r="C242" s="24" t="str">
        <f>datasets!P173</f>
        <v/>
      </c>
      <c r="D242" s="24" t="str">
        <f>datasets!Q173</f>
        <v>low</v>
      </c>
      <c r="E242" s="67">
        <f>datasets!R173</f>
        <v>2.08</v>
      </c>
      <c r="F242" s="67">
        <f>datasets!S173</f>
        <v>2.1100000000000003</v>
      </c>
      <c r="G242" s="67">
        <f>datasets!T173</f>
        <v>2.5200000000000005</v>
      </c>
      <c r="H242" s="67">
        <f>datasets!U173</f>
        <v>2.4100000000000006</v>
      </c>
      <c r="I242" s="67">
        <f>datasets!V173</f>
        <v>2.6500000000000004</v>
      </c>
      <c r="J242" s="67">
        <f>datasets!W173</f>
        <v>2.9300000000000006</v>
      </c>
      <c r="K242" s="67">
        <f>datasets!X173</f>
        <v>2.4100000000000006</v>
      </c>
      <c r="L242" s="78">
        <f>datasets!Y173</f>
        <v>2.3800000000000003</v>
      </c>
      <c r="M242" s="19"/>
      <c r="N242" s="19"/>
      <c r="P242" s="19"/>
      <c r="Q242" s="19"/>
      <c r="R242" s="19"/>
      <c r="S242" s="19"/>
      <c r="T242" s="19"/>
      <c r="AB242" s="26">
        <f t="shared" ref="AB242:AB253" si="72">IF($L$218="OK",IFERROR(IF(OR(ISBLANK(E242), ISBLANK(F242),ISBLANK(G242),ISBLANK(H242)),NA(), IF($E$7="Median",MEDIAN(E242:H242),AVERAGE(E242:H242))),""), "")</f>
        <v>2.2600000000000007</v>
      </c>
      <c r="AC242" s="27">
        <f>IF($L$218="OK",IFERROR(IF(OR(ISBLANK(E242), ISBLANK(F242),ISBLANK(G242),ISBLANK(H242)),NA(), STDEV(E242:H242)),""),"")</f>
        <v>0.21863211109075462</v>
      </c>
      <c r="AD242" s="27">
        <f t="shared" ref="AD242:AD253" si="73">IFERROR(AC242^2,"")</f>
        <v>4.7800000000000065E-2</v>
      </c>
      <c r="AE242" s="27">
        <f t="shared" ref="AE242:AE253" si="74">IFERROR(ROUND(SQRT(AVERAGE(AD$242:AD$253)),3),"")</f>
        <v>0.17799999999999999</v>
      </c>
      <c r="AF242" s="28">
        <f>IF($L$218="OK",IFERROR(IF(OR(ISBLANK(I242),ISBLANK(J242),ISBLANK(K242),ISBLANK(L242)),"", IF($E$7="Median",MEDIAN(I242:L242),AVERAGE(I242:L242))),""),"")</f>
        <v>2.5300000000000002</v>
      </c>
      <c r="AG242" s="27">
        <f>IF($L$218="OK",IFERROR(IF(OR(ISBLANK(I242),ISBLANK(J242),ISBLANK(K242),ISBLANK(L242)),NA(), STDEV(I242:L242)),""),"")</f>
        <v>0.25539185578244272</v>
      </c>
      <c r="AH242" s="27">
        <f t="shared" ref="AH242:AH253" si="75">IFERROR(AG242^2,"")</f>
        <v>6.5225000000000019E-2</v>
      </c>
      <c r="AI242" s="27">
        <f t="shared" ref="AI242:AI253" si="76">IFERROR(ROUND(SQRT(AVERAGE(AH$242:AH$253)),3),"")</f>
        <v>0.183</v>
      </c>
      <c r="AJ242" s="29">
        <f>IF($L$238="OK",COUNT(E242:H242),"")</f>
        <v>4</v>
      </c>
      <c r="AK242" s="29">
        <f>IF(AJ242="","",IF(COUNT($E$242:$E$253)=0,"",COUNT($E$242:$E$253)))</f>
        <v>12</v>
      </c>
      <c r="AL242" s="27">
        <f t="shared" ref="AL242:AL253" si="77">IFERROR(AF242-AB242,"")</f>
        <v>0.26999999999999957</v>
      </c>
      <c r="AM242" s="27">
        <f t="shared" ref="AM242:AM253" si="78">IFERROR(AI242*SQRT(1+1/AJ242),"")</f>
        <v>0.20460021994123076</v>
      </c>
      <c r="AN242" s="27">
        <f>IF(AJ242="","",TINV((1-$E$6),AK242*(AJ242-1)))</f>
        <v>1.3055138855362491</v>
      </c>
      <c r="AO242" s="27">
        <f t="shared" ref="AO242:AO253" si="79">IFERROR(AN242*AM242,"")</f>
        <v>0.26710842811704733</v>
      </c>
      <c r="AP242" s="27">
        <f t="shared" ref="AP242:AP253" si="80">IFERROR(AL242-AO242,"")</f>
        <v>2.8915718829522485E-3</v>
      </c>
      <c r="AQ242" s="30">
        <f t="shared" ref="AQ242:AQ253" si="81">IFERROR(AL242+AO242,"")</f>
        <v>0.53710842811704684</v>
      </c>
    </row>
    <row r="243" spans="2:45" ht="16.5" hidden="1" customHeight="1" x14ac:dyDescent="0.3">
      <c r="B243" s="24" t="str">
        <f>datasets!O174</f>
        <v/>
      </c>
      <c r="C243" s="24" t="str">
        <f>datasets!P174</f>
        <v/>
      </c>
      <c r="D243" s="24" t="str">
        <f>datasets!Q174</f>
        <v>low</v>
      </c>
      <c r="E243" s="67">
        <f>datasets!R174</f>
        <v>2.15</v>
      </c>
      <c r="F243" s="67">
        <f>datasets!S174</f>
        <v>2.4500000000000002</v>
      </c>
      <c r="G243" s="67">
        <f>datasets!T174</f>
        <v>2.4500000000000002</v>
      </c>
      <c r="H243" s="67">
        <f>datasets!U174</f>
        <v>2.3199999999999998</v>
      </c>
      <c r="I243" s="67">
        <f>datasets!V174</f>
        <v>2.7600000000000002</v>
      </c>
      <c r="J243" s="67">
        <f>datasets!W174</f>
        <v>2.54</v>
      </c>
      <c r="K243" s="67">
        <f>datasets!X174</f>
        <v>2.3000000000000003</v>
      </c>
      <c r="L243" s="78">
        <f>datasets!Y174</f>
        <v>2.4900000000000007</v>
      </c>
      <c r="M243" s="19"/>
      <c r="N243" s="19"/>
      <c r="P243" s="19"/>
      <c r="Q243" s="19"/>
      <c r="R243" s="19"/>
      <c r="S243" s="19"/>
      <c r="T243" s="19"/>
      <c r="AB243" s="26">
        <f t="shared" si="72"/>
        <v>2.3849999999999998</v>
      </c>
      <c r="AC243" s="27">
        <f t="shared" ref="AC243:AC253" si="82">IF($L$218="OK",IFERROR(IF(OR(ISBLANK(E243), ISBLANK(F243),ISBLANK(G243),ISBLANK(H243)),NA(), STDEV(E243:H243)),""),"")</f>
        <v>0.14221462653327904</v>
      </c>
      <c r="AD243" s="27">
        <f t="shared" si="73"/>
        <v>2.0225000000000035E-2</v>
      </c>
      <c r="AE243" s="27">
        <f t="shared" si="74"/>
        <v>0.17799999999999999</v>
      </c>
      <c r="AF243" s="28">
        <f t="shared" ref="AF243:AF253" si="83">IF($L$218="OK",IFERROR(IF(OR(ISBLANK(I243),ISBLANK(J243),ISBLANK(K243),ISBLANK(L243)),"", IF($E$7="Median",MEDIAN(I243:L243),AVERAGE(I243:L243))),""),"")</f>
        <v>2.5150000000000006</v>
      </c>
      <c r="AG243" s="27">
        <f t="shared" ref="AG243:AG253" si="84">IF($L$218="OK",IFERROR(IF(OR(ISBLANK(I243),ISBLANK(J243),ISBLANK(K243),ISBLANK(L243)),NA(), STDEV(I243:L243)),""),"")</f>
        <v>0.18909873963972715</v>
      </c>
      <c r="AH243" s="27">
        <f t="shared" si="75"/>
        <v>3.5758333333333316E-2</v>
      </c>
      <c r="AI243" s="27">
        <f t="shared" si="76"/>
        <v>0.183</v>
      </c>
      <c r="AJ243" s="29">
        <f t="shared" ref="AJ243:AJ253" si="85">IF($L$238="OK",COUNT(E243:H243),"")</f>
        <v>4</v>
      </c>
      <c r="AK243" s="29">
        <f t="shared" ref="AK243:AK253" si="86">IF(AJ243="","",IF(COUNT($E$242:$E$253)=0,"",COUNT($E$242:$E$253)))</f>
        <v>12</v>
      </c>
      <c r="AL243" s="27">
        <f t="shared" si="77"/>
        <v>0.13000000000000078</v>
      </c>
      <c r="AM243" s="27">
        <f t="shared" si="78"/>
        <v>0.20460021994123076</v>
      </c>
      <c r="AN243" s="27">
        <f t="shared" ref="AN243:AN253" si="87">IF(AJ243="","",TINV((1-$E$6),AK243*(AJ243-1)))</f>
        <v>1.3055138855362491</v>
      </c>
      <c r="AO243" s="27">
        <f t="shared" si="79"/>
        <v>0.26710842811704733</v>
      </c>
      <c r="AP243" s="27">
        <f t="shared" si="80"/>
        <v>-0.13710842811704654</v>
      </c>
      <c r="AQ243" s="30">
        <f t="shared" si="81"/>
        <v>0.39710842811704811</v>
      </c>
    </row>
    <row r="244" spans="2:45" ht="16.5" hidden="1" customHeight="1" x14ac:dyDescent="0.3">
      <c r="B244" s="24"/>
      <c r="C244" s="24"/>
      <c r="D244" s="24" t="str">
        <f>datasets!Q175</f>
        <v>low</v>
      </c>
      <c r="E244" s="67">
        <f>datasets!R175</f>
        <v>2.69</v>
      </c>
      <c r="F244" s="67">
        <f>datasets!S175</f>
        <v>2.3600000000000003</v>
      </c>
      <c r="G244" s="67">
        <f>datasets!T175</f>
        <v>2.6200000000000006</v>
      </c>
      <c r="H244" s="67">
        <f>datasets!U175</f>
        <v>2.4</v>
      </c>
      <c r="I244" s="67">
        <f>datasets!V175</f>
        <v>2.7300000000000004</v>
      </c>
      <c r="J244" s="67">
        <f>datasets!W175</f>
        <v>2.8400000000000003</v>
      </c>
      <c r="K244" s="67">
        <f>datasets!X175</f>
        <v>2.6200000000000006</v>
      </c>
      <c r="L244" s="78">
        <f>datasets!Y175</f>
        <v>2.4</v>
      </c>
      <c r="M244" s="19"/>
      <c r="N244" s="19"/>
      <c r="P244" s="19"/>
      <c r="Q244" s="19"/>
      <c r="R244" s="19"/>
      <c r="S244" s="19"/>
      <c r="T244" s="19"/>
      <c r="AB244" s="26">
        <f t="shared" si="72"/>
        <v>2.5100000000000002</v>
      </c>
      <c r="AC244" s="27">
        <f t="shared" si="82"/>
        <v>0.16214705259938175</v>
      </c>
      <c r="AD244" s="27">
        <f t="shared" si="73"/>
        <v>2.6291666666666672E-2</v>
      </c>
      <c r="AE244" s="27">
        <f t="shared" si="74"/>
        <v>0.17799999999999999</v>
      </c>
      <c r="AF244" s="28">
        <f t="shared" si="83"/>
        <v>2.6750000000000007</v>
      </c>
      <c r="AG244" s="27">
        <f t="shared" si="84"/>
        <v>0.1878607640425928</v>
      </c>
      <c r="AH244" s="27">
        <f t="shared" si="75"/>
        <v>3.5291666666666728E-2</v>
      </c>
      <c r="AI244" s="27">
        <f t="shared" si="76"/>
        <v>0.183</v>
      </c>
      <c r="AJ244" s="29">
        <f t="shared" si="85"/>
        <v>4</v>
      </c>
      <c r="AK244" s="29">
        <f t="shared" si="86"/>
        <v>12</v>
      </c>
      <c r="AL244" s="27">
        <f t="shared" si="77"/>
        <v>0.16500000000000048</v>
      </c>
      <c r="AM244" s="27">
        <f t="shared" si="78"/>
        <v>0.20460021994123076</v>
      </c>
      <c r="AN244" s="27">
        <f t="shared" si="87"/>
        <v>1.3055138855362491</v>
      </c>
      <c r="AO244" s="27">
        <f t="shared" si="79"/>
        <v>0.26710842811704733</v>
      </c>
      <c r="AP244" s="27">
        <f t="shared" si="80"/>
        <v>-0.10210842811704685</v>
      </c>
      <c r="AQ244" s="30">
        <f t="shared" si="81"/>
        <v>0.4321084281170478</v>
      </c>
    </row>
    <row r="245" spans="2:45" ht="16.5" hidden="1" customHeight="1" x14ac:dyDescent="0.3">
      <c r="B245" s="24"/>
      <c r="C245" s="24"/>
      <c r="D245" s="24" t="str">
        <f>datasets!Q176</f>
        <v>low</v>
      </c>
      <c r="E245" s="67">
        <f>datasets!R176</f>
        <v>2.5299999999999998</v>
      </c>
      <c r="F245" s="67">
        <f>datasets!S176</f>
        <v>2.6200000000000006</v>
      </c>
      <c r="G245" s="67">
        <f>datasets!T176</f>
        <v>2.54</v>
      </c>
      <c r="H245" s="67">
        <f>datasets!U176</f>
        <v>2.78</v>
      </c>
      <c r="I245" s="67">
        <f>datasets!V176</f>
        <v>2.8200000000000003</v>
      </c>
      <c r="J245" s="67">
        <f>datasets!W176</f>
        <v>2.7400000000000007</v>
      </c>
      <c r="K245" s="67">
        <f>datasets!X176</f>
        <v>2.5099999999999998</v>
      </c>
      <c r="L245" s="78">
        <f>datasets!Y176</f>
        <v>2.72</v>
      </c>
      <c r="M245" s="19"/>
      <c r="N245" s="19"/>
      <c r="P245" s="19"/>
      <c r="Q245" s="19"/>
      <c r="R245" s="19"/>
      <c r="S245" s="19"/>
      <c r="T245" s="19"/>
      <c r="AB245" s="26">
        <f t="shared" si="72"/>
        <v>2.58</v>
      </c>
      <c r="AC245" s="27">
        <f t="shared" si="82"/>
        <v>0.11557825631723868</v>
      </c>
      <c r="AD245" s="27">
        <f t="shared" si="73"/>
        <v>1.3358333333333324E-2</v>
      </c>
      <c r="AE245" s="27">
        <f t="shared" si="74"/>
        <v>0.17799999999999999</v>
      </c>
      <c r="AF245" s="28">
        <f t="shared" si="83"/>
        <v>2.7300000000000004</v>
      </c>
      <c r="AG245" s="27">
        <f t="shared" si="84"/>
        <v>0.13225606476327179</v>
      </c>
      <c r="AH245" s="27">
        <f t="shared" si="75"/>
        <v>1.7491666666666742E-2</v>
      </c>
      <c r="AI245" s="27">
        <f t="shared" si="76"/>
        <v>0.183</v>
      </c>
      <c r="AJ245" s="29">
        <f t="shared" si="85"/>
        <v>4</v>
      </c>
      <c r="AK245" s="29">
        <f t="shared" si="86"/>
        <v>12</v>
      </c>
      <c r="AL245" s="27">
        <f t="shared" si="77"/>
        <v>0.15000000000000036</v>
      </c>
      <c r="AM245" s="27">
        <f t="shared" si="78"/>
        <v>0.20460021994123076</v>
      </c>
      <c r="AN245" s="27">
        <f t="shared" si="87"/>
        <v>1.3055138855362491</v>
      </c>
      <c r="AO245" s="27">
        <f t="shared" si="79"/>
        <v>0.26710842811704733</v>
      </c>
      <c r="AP245" s="27">
        <f t="shared" si="80"/>
        <v>-0.11710842811704697</v>
      </c>
      <c r="AQ245" s="30">
        <f t="shared" si="81"/>
        <v>0.41710842811704768</v>
      </c>
    </row>
    <row r="246" spans="2:45" ht="16.5" hidden="1" customHeight="1" x14ac:dyDescent="0.3">
      <c r="B246" s="24" t="str">
        <f>datasets!O177</f>
        <v/>
      </c>
      <c r="C246" s="24" t="str">
        <f>datasets!P177</f>
        <v/>
      </c>
      <c r="D246" s="24" t="str">
        <f>datasets!Q177</f>
        <v>medium</v>
      </c>
      <c r="E246" s="67">
        <f>datasets!R177</f>
        <v>2.89</v>
      </c>
      <c r="F246" s="67">
        <f>datasets!S177</f>
        <v>2.88</v>
      </c>
      <c r="G246" s="67">
        <f>datasets!T177</f>
        <v>2.94</v>
      </c>
      <c r="H246" s="67">
        <f>datasets!U177</f>
        <v>2.8600000000000003</v>
      </c>
      <c r="I246" s="67">
        <f>datasets!V177</f>
        <v>2.8100000000000005</v>
      </c>
      <c r="J246" s="67">
        <f>datasets!W177</f>
        <v>2.6600000000000006</v>
      </c>
      <c r="K246" s="67">
        <f>datasets!X177</f>
        <v>3.0400000000000005</v>
      </c>
      <c r="L246" s="78">
        <f>datasets!Y177</f>
        <v>3.0800000000000005</v>
      </c>
      <c r="M246" s="19"/>
      <c r="N246" s="19"/>
      <c r="P246" s="19"/>
      <c r="Q246" s="19"/>
      <c r="R246" s="19"/>
      <c r="S246" s="19"/>
      <c r="T246" s="19"/>
      <c r="AB246" s="26">
        <f t="shared" si="72"/>
        <v>2.8849999999999998</v>
      </c>
      <c r="AC246" s="27">
        <f t="shared" si="82"/>
        <v>3.403429642777011E-2</v>
      </c>
      <c r="AD246" s="27">
        <f t="shared" si="73"/>
        <v>1.1583333333333252E-3</v>
      </c>
      <c r="AE246" s="27">
        <f t="shared" si="74"/>
        <v>0.17799999999999999</v>
      </c>
      <c r="AF246" s="28">
        <f t="shared" si="83"/>
        <v>2.9250000000000007</v>
      </c>
      <c r="AG246" s="27">
        <f t="shared" si="84"/>
        <v>0.19805302320338355</v>
      </c>
      <c r="AH246" s="27">
        <f t="shared" si="75"/>
        <v>3.9224999999999982E-2</v>
      </c>
      <c r="AI246" s="27">
        <f t="shared" si="76"/>
        <v>0.183</v>
      </c>
      <c r="AJ246" s="29">
        <f t="shared" si="85"/>
        <v>4</v>
      </c>
      <c r="AK246" s="29">
        <f t="shared" si="86"/>
        <v>12</v>
      </c>
      <c r="AL246" s="27">
        <f t="shared" si="77"/>
        <v>4.0000000000000924E-2</v>
      </c>
      <c r="AM246" s="27">
        <f t="shared" si="78"/>
        <v>0.20460021994123076</v>
      </c>
      <c r="AN246" s="27">
        <f t="shared" si="87"/>
        <v>1.3055138855362491</v>
      </c>
      <c r="AO246" s="27">
        <f t="shared" si="79"/>
        <v>0.26710842811704733</v>
      </c>
      <c r="AP246" s="27">
        <f t="shared" si="80"/>
        <v>-0.2271084281170464</v>
      </c>
      <c r="AQ246" s="30">
        <f t="shared" si="81"/>
        <v>0.30710842811704825</v>
      </c>
    </row>
    <row r="247" spans="2:45" ht="16.5" hidden="1" customHeight="1" x14ac:dyDescent="0.3">
      <c r="B247" s="24" t="str">
        <f>datasets!O178</f>
        <v/>
      </c>
      <c r="C247" s="24" t="str">
        <f>datasets!P178</f>
        <v/>
      </c>
      <c r="D247" s="24" t="str">
        <f>datasets!Q178</f>
        <v>medium</v>
      </c>
      <c r="E247" s="67">
        <f>datasets!R178</f>
        <v>2.83</v>
      </c>
      <c r="F247" s="67">
        <f>datasets!S178</f>
        <v>2.9300000000000006</v>
      </c>
      <c r="G247" s="67">
        <f>datasets!T178</f>
        <v>2.9300000000000006</v>
      </c>
      <c r="H247" s="67">
        <f>datasets!U178</f>
        <v>2.9800000000000004</v>
      </c>
      <c r="I247" s="67">
        <f>datasets!V178</f>
        <v>2.91</v>
      </c>
      <c r="J247" s="67">
        <f>datasets!W178</f>
        <v>3.1100000000000003</v>
      </c>
      <c r="K247" s="67">
        <f>datasets!X178</f>
        <v>2.96</v>
      </c>
      <c r="L247" s="78">
        <f>datasets!Y178</f>
        <v>2.9700000000000006</v>
      </c>
      <c r="M247" s="19"/>
      <c r="N247" s="19"/>
      <c r="P247" s="19"/>
      <c r="Q247" s="19"/>
      <c r="R247" s="19"/>
      <c r="S247" s="19"/>
      <c r="T247" s="19"/>
      <c r="AB247" s="26">
        <f t="shared" si="72"/>
        <v>2.9300000000000006</v>
      </c>
      <c r="AC247" s="27">
        <f t="shared" si="82"/>
        <v>6.2915286960589761E-2</v>
      </c>
      <c r="AD247" s="27">
        <f t="shared" si="73"/>
        <v>3.9583333333333562E-3</v>
      </c>
      <c r="AE247" s="27">
        <f t="shared" si="74"/>
        <v>0.17799999999999999</v>
      </c>
      <c r="AF247" s="28">
        <f t="shared" si="83"/>
        <v>2.9650000000000003</v>
      </c>
      <c r="AG247" s="27">
        <f t="shared" si="84"/>
        <v>8.5780728216385202E-2</v>
      </c>
      <c r="AH247" s="27">
        <f t="shared" si="75"/>
        <v>7.3583333333333443E-3</v>
      </c>
      <c r="AI247" s="27">
        <f t="shared" si="76"/>
        <v>0.183</v>
      </c>
      <c r="AJ247" s="29">
        <f t="shared" si="85"/>
        <v>4</v>
      </c>
      <c r="AK247" s="29">
        <f t="shared" si="86"/>
        <v>12</v>
      </c>
      <c r="AL247" s="27">
        <f t="shared" si="77"/>
        <v>3.4999999999999698E-2</v>
      </c>
      <c r="AM247" s="27">
        <f t="shared" si="78"/>
        <v>0.20460021994123076</v>
      </c>
      <c r="AN247" s="27">
        <f t="shared" si="87"/>
        <v>1.3055138855362491</v>
      </c>
      <c r="AO247" s="27">
        <f t="shared" si="79"/>
        <v>0.26710842811704733</v>
      </c>
      <c r="AP247" s="27">
        <f t="shared" si="80"/>
        <v>-0.23210842811704763</v>
      </c>
      <c r="AQ247" s="30">
        <f t="shared" si="81"/>
        <v>0.30210842811704702</v>
      </c>
    </row>
    <row r="248" spans="2:45" ht="16.5" hidden="1" customHeight="1" x14ac:dyDescent="0.3">
      <c r="B248" s="24"/>
      <c r="C248" s="24"/>
      <c r="D248" s="24" t="str">
        <f>datasets!Q179</f>
        <v>medium</v>
      </c>
      <c r="E248" s="67">
        <f>datasets!R179</f>
        <v>3.3600000000000003</v>
      </c>
      <c r="F248" s="67">
        <f>datasets!S179</f>
        <v>3.18</v>
      </c>
      <c r="G248" s="67">
        <f>datasets!T179</f>
        <v>2.91</v>
      </c>
      <c r="H248" s="67">
        <f>datasets!U179</f>
        <v>2.9300000000000006</v>
      </c>
      <c r="I248" s="67">
        <f>datasets!V179</f>
        <v>3.0800000000000005</v>
      </c>
      <c r="J248" s="67">
        <f>datasets!W179</f>
        <v>3.15</v>
      </c>
      <c r="K248" s="67">
        <f>datasets!X179</f>
        <v>2.99</v>
      </c>
      <c r="L248" s="78">
        <f>datasets!Y179</f>
        <v>2.9000000000000004</v>
      </c>
      <c r="M248" s="19"/>
      <c r="N248" s="19"/>
      <c r="P248" s="19"/>
      <c r="Q248" s="19"/>
      <c r="R248" s="19"/>
      <c r="S248" s="19"/>
      <c r="T248" s="19"/>
      <c r="AB248" s="26">
        <f t="shared" si="72"/>
        <v>3.0550000000000006</v>
      </c>
      <c r="AC248" s="27">
        <f t="shared" si="82"/>
        <v>0.2151743479135001</v>
      </c>
      <c r="AD248" s="27">
        <f t="shared" si="73"/>
        <v>4.629999999999998E-2</v>
      </c>
      <c r="AE248" s="27">
        <f t="shared" si="74"/>
        <v>0.17799999999999999</v>
      </c>
      <c r="AF248" s="28">
        <f t="shared" si="83"/>
        <v>3.0350000000000001</v>
      </c>
      <c r="AG248" s="27">
        <f t="shared" si="84"/>
        <v>0.10862780491200202</v>
      </c>
      <c r="AH248" s="27">
        <f t="shared" si="75"/>
        <v>1.179999999999997E-2</v>
      </c>
      <c r="AI248" s="27">
        <f t="shared" si="76"/>
        <v>0.183</v>
      </c>
      <c r="AJ248" s="29">
        <f t="shared" si="85"/>
        <v>4</v>
      </c>
      <c r="AK248" s="29">
        <f t="shared" si="86"/>
        <v>12</v>
      </c>
      <c r="AL248" s="27">
        <f t="shared" si="77"/>
        <v>-2.0000000000000462E-2</v>
      </c>
      <c r="AM248" s="27">
        <f t="shared" si="78"/>
        <v>0.20460021994123076</v>
      </c>
      <c r="AN248" s="27">
        <f t="shared" si="87"/>
        <v>1.3055138855362491</v>
      </c>
      <c r="AO248" s="27">
        <f t="shared" si="79"/>
        <v>0.26710842811704733</v>
      </c>
      <c r="AP248" s="27">
        <f t="shared" si="80"/>
        <v>-0.28710842811704779</v>
      </c>
      <c r="AQ248" s="30">
        <f t="shared" si="81"/>
        <v>0.24710842811704686</v>
      </c>
    </row>
    <row r="249" spans="2:45" ht="16.5" hidden="1" customHeight="1" x14ac:dyDescent="0.3">
      <c r="B249" s="24"/>
      <c r="C249" s="24"/>
      <c r="D249" s="24" t="str">
        <f>datasets!Q180</f>
        <v>medium</v>
      </c>
      <c r="E249" s="67">
        <f>datasets!R180</f>
        <v>3.2800000000000002</v>
      </c>
      <c r="F249" s="67">
        <f>datasets!S180</f>
        <v>3.26</v>
      </c>
      <c r="G249" s="67">
        <f>datasets!T180</f>
        <v>2.9700000000000006</v>
      </c>
      <c r="H249" s="67">
        <f>datasets!U180</f>
        <v>2.91</v>
      </c>
      <c r="I249" s="67">
        <f>datasets!V180</f>
        <v>3.2000000000000006</v>
      </c>
      <c r="J249" s="67">
        <f>datasets!W180</f>
        <v>3.2000000000000006</v>
      </c>
      <c r="K249" s="67">
        <f>datasets!X180</f>
        <v>2.94</v>
      </c>
      <c r="L249" s="78">
        <f>datasets!Y180</f>
        <v>2.91</v>
      </c>
      <c r="M249" s="19"/>
      <c r="N249" s="19"/>
      <c r="P249" s="19"/>
      <c r="Q249" s="19"/>
      <c r="R249" s="19"/>
      <c r="S249" s="19"/>
      <c r="T249" s="19"/>
      <c r="AB249" s="26">
        <f t="shared" si="72"/>
        <v>3.1150000000000002</v>
      </c>
      <c r="AC249" s="27">
        <f t="shared" si="82"/>
        <v>0.19226717521892966</v>
      </c>
      <c r="AD249" s="27">
        <f t="shared" si="73"/>
        <v>3.6966666666666599E-2</v>
      </c>
      <c r="AE249" s="27">
        <f t="shared" si="74"/>
        <v>0.17799999999999999</v>
      </c>
      <c r="AF249" s="28">
        <f t="shared" si="83"/>
        <v>3.0700000000000003</v>
      </c>
      <c r="AG249" s="27">
        <f t="shared" si="84"/>
        <v>0.15924300089276588</v>
      </c>
      <c r="AH249" s="27">
        <f t="shared" si="75"/>
        <v>2.5358333333333438E-2</v>
      </c>
      <c r="AI249" s="27">
        <f t="shared" si="76"/>
        <v>0.183</v>
      </c>
      <c r="AJ249" s="29">
        <f t="shared" si="85"/>
        <v>4</v>
      </c>
      <c r="AK249" s="29">
        <f t="shared" si="86"/>
        <v>12</v>
      </c>
      <c r="AL249" s="27">
        <f t="shared" si="77"/>
        <v>-4.4999999999999929E-2</v>
      </c>
      <c r="AM249" s="27">
        <f t="shared" si="78"/>
        <v>0.20460021994123076</v>
      </c>
      <c r="AN249" s="27">
        <f t="shared" si="87"/>
        <v>1.3055138855362491</v>
      </c>
      <c r="AO249" s="27">
        <f t="shared" si="79"/>
        <v>0.26710842811704733</v>
      </c>
      <c r="AP249" s="27">
        <f t="shared" si="80"/>
        <v>-0.31210842811704725</v>
      </c>
      <c r="AQ249" s="30">
        <f t="shared" si="81"/>
        <v>0.2221084281170474</v>
      </c>
    </row>
    <row r="250" spans="2:45" ht="16.5" hidden="1" customHeight="1" x14ac:dyDescent="0.3">
      <c r="B250" s="24" t="str">
        <f>datasets!O181</f>
        <v/>
      </c>
      <c r="C250" s="24" t="str">
        <f>datasets!P181</f>
        <v/>
      </c>
      <c r="D250" s="24" t="str">
        <f>datasets!Q181</f>
        <v>high</v>
      </c>
      <c r="E250" s="67">
        <f>datasets!R181</f>
        <v>4.080000000000001</v>
      </c>
      <c r="F250" s="67">
        <f>datasets!S181</f>
        <v>3.8000000000000003</v>
      </c>
      <c r="G250" s="67">
        <f>datasets!T181</f>
        <v>4.1800000000000006</v>
      </c>
      <c r="H250" s="67">
        <f>datasets!U181</f>
        <v>4</v>
      </c>
      <c r="I250" s="67">
        <f>datasets!V181</f>
        <v>4.620000000000001</v>
      </c>
      <c r="J250" s="67">
        <f>datasets!W181</f>
        <v>4.3600000000000003</v>
      </c>
      <c r="K250" s="67">
        <f>datasets!X181</f>
        <v>4.26</v>
      </c>
      <c r="L250" s="78">
        <f>datasets!Y181</f>
        <v>4.080000000000001</v>
      </c>
      <c r="M250" s="19"/>
      <c r="N250" s="19"/>
      <c r="P250" s="19"/>
      <c r="Q250" s="19"/>
      <c r="R250" s="19"/>
      <c r="S250" s="19"/>
      <c r="T250" s="19"/>
      <c r="AB250" s="26">
        <f t="shared" si="72"/>
        <v>4.0400000000000009</v>
      </c>
      <c r="AC250" s="27">
        <f t="shared" si="82"/>
        <v>0.16114175953695781</v>
      </c>
      <c r="AD250" s="27">
        <f t="shared" si="73"/>
        <v>2.5966666666666732E-2</v>
      </c>
      <c r="AE250" s="27">
        <f t="shared" si="74"/>
        <v>0.17799999999999999</v>
      </c>
      <c r="AF250" s="28">
        <f t="shared" si="83"/>
        <v>4.3100000000000005</v>
      </c>
      <c r="AG250" s="27">
        <f t="shared" si="84"/>
        <v>0.225388553391693</v>
      </c>
      <c r="AH250" s="27">
        <f t="shared" si="75"/>
        <v>5.0800000000000047E-2</v>
      </c>
      <c r="AI250" s="27">
        <f t="shared" si="76"/>
        <v>0.183</v>
      </c>
      <c r="AJ250" s="29">
        <f t="shared" si="85"/>
        <v>4</v>
      </c>
      <c r="AK250" s="29">
        <f t="shared" si="86"/>
        <v>12</v>
      </c>
      <c r="AL250" s="27">
        <f t="shared" si="77"/>
        <v>0.26999999999999957</v>
      </c>
      <c r="AM250" s="27">
        <f t="shared" si="78"/>
        <v>0.20460021994123076</v>
      </c>
      <c r="AN250" s="27">
        <f t="shared" si="87"/>
        <v>1.3055138855362491</v>
      </c>
      <c r="AO250" s="27">
        <f t="shared" si="79"/>
        <v>0.26710842811704733</v>
      </c>
      <c r="AP250" s="27">
        <f t="shared" si="80"/>
        <v>2.8915718829522485E-3</v>
      </c>
      <c r="AQ250" s="30">
        <f t="shared" si="81"/>
        <v>0.53710842811704684</v>
      </c>
    </row>
    <row r="251" spans="2:45" ht="16.5" hidden="1" customHeight="1" x14ac:dyDescent="0.3">
      <c r="B251" s="24"/>
      <c r="C251" s="24"/>
      <c r="D251" s="24" t="str">
        <f>datasets!Q182</f>
        <v>high</v>
      </c>
      <c r="E251" s="67">
        <f>datasets!R182</f>
        <v>3.9400000000000008</v>
      </c>
      <c r="F251" s="67">
        <f>datasets!S182</f>
        <v>3.7900000000000005</v>
      </c>
      <c r="G251" s="67">
        <f>datasets!T182</f>
        <v>4.3400000000000007</v>
      </c>
      <c r="H251" s="67">
        <f>datasets!U182</f>
        <v>4.2</v>
      </c>
      <c r="I251" s="67">
        <f>datasets!V182</f>
        <v>4.1100000000000003</v>
      </c>
      <c r="J251" s="67">
        <f>datasets!W182</f>
        <v>4.120000000000001</v>
      </c>
      <c r="K251" s="67">
        <f>datasets!X182</f>
        <v>4.1500000000000004</v>
      </c>
      <c r="L251" s="78">
        <f>datasets!Y182</f>
        <v>4.080000000000001</v>
      </c>
      <c r="M251" s="19"/>
      <c r="N251" s="19"/>
      <c r="P251" s="19"/>
      <c r="Q251" s="19"/>
      <c r="R251" s="19"/>
      <c r="S251" s="19"/>
      <c r="T251" s="19"/>
      <c r="AB251" s="26">
        <f t="shared" si="72"/>
        <v>4.07</v>
      </c>
      <c r="AC251" s="27">
        <f t="shared" si="82"/>
        <v>0.2483780720326709</v>
      </c>
      <c r="AD251" s="27">
        <f t="shared" si="73"/>
        <v>6.1691666666666652E-2</v>
      </c>
      <c r="AE251" s="27">
        <f t="shared" si="74"/>
        <v>0.17799999999999999</v>
      </c>
      <c r="AF251" s="28">
        <f t="shared" si="83"/>
        <v>4.1150000000000002</v>
      </c>
      <c r="AG251" s="27">
        <f t="shared" si="84"/>
        <v>2.8867513459481083E-2</v>
      </c>
      <c r="AH251" s="27">
        <f t="shared" si="75"/>
        <v>8.3333333333332146E-4</v>
      </c>
      <c r="AI251" s="27">
        <f t="shared" si="76"/>
        <v>0.183</v>
      </c>
      <c r="AJ251" s="29">
        <f t="shared" si="85"/>
        <v>4</v>
      </c>
      <c r="AK251" s="29">
        <f t="shared" si="86"/>
        <v>12</v>
      </c>
      <c r="AL251" s="27">
        <f t="shared" si="77"/>
        <v>4.4999999999999929E-2</v>
      </c>
      <c r="AM251" s="27">
        <f t="shared" si="78"/>
        <v>0.20460021994123076</v>
      </c>
      <c r="AN251" s="27">
        <f t="shared" si="87"/>
        <v>1.3055138855362491</v>
      </c>
      <c r="AO251" s="27">
        <f t="shared" si="79"/>
        <v>0.26710842811704733</v>
      </c>
      <c r="AP251" s="27">
        <f t="shared" si="80"/>
        <v>-0.2221084281170474</v>
      </c>
      <c r="AQ251" s="30">
        <f t="shared" si="81"/>
        <v>0.31210842811704725</v>
      </c>
    </row>
    <row r="252" spans="2:45" ht="16.5" hidden="1" customHeight="1" x14ac:dyDescent="0.3">
      <c r="B252" s="24"/>
      <c r="C252" s="24"/>
      <c r="D252" s="24" t="str">
        <f>datasets!Q183</f>
        <v>high</v>
      </c>
      <c r="E252" s="67">
        <f>datasets!R183</f>
        <v>4.1500000000000004</v>
      </c>
      <c r="F252" s="67">
        <f>datasets!S183</f>
        <v>3.7200000000000006</v>
      </c>
      <c r="G252" s="67">
        <f>datasets!T183</f>
        <v>4.3400000000000007</v>
      </c>
      <c r="H252" s="67">
        <f>datasets!U183</f>
        <v>4.1100000000000003</v>
      </c>
      <c r="I252" s="67">
        <f>datasets!V183</f>
        <v>3.9800000000000004</v>
      </c>
      <c r="J252" s="67">
        <f>datasets!W183</f>
        <v>3.7400000000000007</v>
      </c>
      <c r="K252" s="67">
        <f>datasets!X183</f>
        <v>4.3</v>
      </c>
      <c r="L252" s="78">
        <f>datasets!Y183</f>
        <v>4.080000000000001</v>
      </c>
      <c r="M252" s="19"/>
      <c r="N252" s="19"/>
      <c r="P252" s="19"/>
      <c r="Q252" s="19"/>
      <c r="R252" s="19"/>
      <c r="S252" s="19"/>
      <c r="T252" s="19"/>
      <c r="AB252" s="26">
        <f t="shared" si="72"/>
        <v>4.1300000000000008</v>
      </c>
      <c r="AC252" s="27">
        <f t="shared" si="82"/>
        <v>0.26012817353502227</v>
      </c>
      <c r="AD252" s="27">
        <f t="shared" si="73"/>
        <v>6.7666666666666653E-2</v>
      </c>
      <c r="AE252" s="27">
        <f t="shared" si="74"/>
        <v>0.17799999999999999</v>
      </c>
      <c r="AF252" s="28">
        <f t="shared" si="83"/>
        <v>4.0300000000000011</v>
      </c>
      <c r="AG252" s="27">
        <f t="shared" si="84"/>
        <v>0.23230726778701205</v>
      </c>
      <c r="AH252" s="27">
        <f t="shared" si="75"/>
        <v>5.3966666666666524E-2</v>
      </c>
      <c r="AI252" s="27">
        <f t="shared" si="76"/>
        <v>0.183</v>
      </c>
      <c r="AJ252" s="29">
        <f t="shared" si="85"/>
        <v>4</v>
      </c>
      <c r="AK252" s="29">
        <f t="shared" si="86"/>
        <v>12</v>
      </c>
      <c r="AL252" s="27">
        <f t="shared" si="77"/>
        <v>-9.9999999999999645E-2</v>
      </c>
      <c r="AM252" s="27">
        <f t="shared" si="78"/>
        <v>0.20460021994123076</v>
      </c>
      <c r="AN252" s="27">
        <f t="shared" si="87"/>
        <v>1.3055138855362491</v>
      </c>
      <c r="AO252" s="27">
        <f t="shared" si="79"/>
        <v>0.26710842811704733</v>
      </c>
      <c r="AP252" s="27">
        <f t="shared" si="80"/>
        <v>-0.36710842811704697</v>
      </c>
      <c r="AQ252" s="30">
        <f t="shared" si="81"/>
        <v>0.16710842811704768</v>
      </c>
    </row>
    <row r="253" spans="2:45" ht="16.5" hidden="1" customHeight="1" x14ac:dyDescent="0.3">
      <c r="B253" s="24" t="str">
        <f>datasets!O184</f>
        <v/>
      </c>
      <c r="C253" s="24" t="str">
        <f>datasets!P184</f>
        <v/>
      </c>
      <c r="D253" s="24" t="str">
        <f>datasets!Q184</f>
        <v>high</v>
      </c>
      <c r="E253" s="67">
        <f>datasets!R184</f>
        <v>4.26</v>
      </c>
      <c r="F253" s="67">
        <f>datasets!S184</f>
        <v>4.2300000000000013</v>
      </c>
      <c r="G253" s="67">
        <f>datasets!T184</f>
        <v>4.1100000000000003</v>
      </c>
      <c r="H253" s="67">
        <f>datasets!U184</f>
        <v>3.890000000000001</v>
      </c>
      <c r="I253" s="67">
        <f>datasets!V184</f>
        <v>4.5600000000000005</v>
      </c>
      <c r="J253" s="67">
        <f>datasets!W184</f>
        <v>4.5100000000000007</v>
      </c>
      <c r="K253" s="67">
        <f>datasets!X184</f>
        <v>4.120000000000001</v>
      </c>
      <c r="L253" s="78">
        <f>datasets!Y184</f>
        <v>4.1100000000000003</v>
      </c>
      <c r="M253" s="19"/>
      <c r="N253" s="19"/>
      <c r="P253" s="19"/>
      <c r="Q253" s="19"/>
      <c r="R253" s="19"/>
      <c r="S253" s="19"/>
      <c r="T253" s="19"/>
      <c r="AB253" s="26">
        <f t="shared" si="72"/>
        <v>4.1700000000000008</v>
      </c>
      <c r="AC253" s="27">
        <f t="shared" si="82"/>
        <v>0.16800297616411417</v>
      </c>
      <c r="AD253" s="27">
        <f t="shared" si="73"/>
        <v>2.8224999999999913E-2</v>
      </c>
      <c r="AE253" s="27">
        <f t="shared" si="74"/>
        <v>0.17799999999999999</v>
      </c>
      <c r="AF253" s="28">
        <f t="shared" si="83"/>
        <v>4.3150000000000013</v>
      </c>
      <c r="AG253" s="27">
        <f t="shared" si="84"/>
        <v>0.24337899115029077</v>
      </c>
      <c r="AH253" s="27">
        <f t="shared" si="75"/>
        <v>5.9233333333333311E-2</v>
      </c>
      <c r="AI253" s="27">
        <f t="shared" si="76"/>
        <v>0.183</v>
      </c>
      <c r="AJ253" s="29">
        <f t="shared" si="85"/>
        <v>4</v>
      </c>
      <c r="AK253" s="29">
        <f t="shared" si="86"/>
        <v>12</v>
      </c>
      <c r="AL253" s="27">
        <f t="shared" si="77"/>
        <v>0.14500000000000046</v>
      </c>
      <c r="AM253" s="27">
        <f t="shared" si="78"/>
        <v>0.20460021994123076</v>
      </c>
      <c r="AN253" s="27">
        <f t="shared" si="87"/>
        <v>1.3055138855362491</v>
      </c>
      <c r="AO253" s="27">
        <f t="shared" si="79"/>
        <v>0.26710842811704733</v>
      </c>
      <c r="AP253" s="27">
        <f t="shared" si="80"/>
        <v>-0.12210842811704686</v>
      </c>
      <c r="AQ253" s="30">
        <f t="shared" si="81"/>
        <v>0.41210842811704779</v>
      </c>
    </row>
    <row r="254" spans="2:45" hidden="1" x14ac:dyDescent="0.3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N254" s="6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6" t="str">
        <f>IF(AL254="","",TINV((1-$E$6),AM254*(AL254-1)))</f>
        <v/>
      </c>
      <c r="AQ254" s="6"/>
      <c r="AR254" s="6"/>
    </row>
    <row r="255" spans="2:45" hidden="1" x14ac:dyDescent="0.3">
      <c r="C255" s="12" t="str">
        <f>IF(AND(E255=0.5,F255=-0.5),"AL = +/- 0.5","AL = +/- 4SDr")</f>
        <v>AL = +/- 4SDr</v>
      </c>
      <c r="D255" s="8">
        <f>MIN(AB242:AB253)-0.5</f>
        <v>1.7600000000000007</v>
      </c>
      <c r="E255" s="15">
        <f>IFERROR(IF(COUNTIF($R$40:$R$51,"=NO")&gt;0,IF($N$54&gt;0.125,4*ROUND($N$54,3),0.5),0.5),0.5)</f>
        <v>0.71199999999999997</v>
      </c>
      <c r="F255" s="15">
        <f>IFERROR(IF(COUNTIF($R$40:$R$51,"=NO")&gt;0,IF($N$54&gt;0.125,-4*ROUND($N$54,3),-0.5),-0.5),-0.5)</f>
        <v>-0.71199999999999997</v>
      </c>
      <c r="G255" s="12">
        <v>0.5</v>
      </c>
      <c r="H255" s="12">
        <v>-0.5</v>
      </c>
      <c r="N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 t="str">
        <f>IF(AL255="","",TINV((1-$E$6),AM255*(AL255-1)))</f>
        <v/>
      </c>
      <c r="AQ255" s="6"/>
      <c r="AR255" s="6"/>
      <c r="AS255" s="6"/>
    </row>
    <row r="256" spans="2:45" hidden="1" x14ac:dyDescent="0.3">
      <c r="D256" s="8">
        <f>MAX(AB242:AB253)+0.5</f>
        <v>4.6700000000000008</v>
      </c>
      <c r="E256" s="15">
        <f>IFERROR(IF(COUNTIF($R$40:$R$51,"=NO")&gt;0,IF($N$54&gt;0.125,4*ROUND($N$54,3),0.5),0.5),0.5)</f>
        <v>0.71199999999999997</v>
      </c>
      <c r="F256" s="15">
        <f>IFERROR(IF(COUNTIF($R$40:$R$51,"=NO")&gt;0,IF($N$54&gt;0.125,-4*ROUND($N$54,3),-0.5),-0.5),-0.5)</f>
        <v>-0.71199999999999997</v>
      </c>
      <c r="G256" s="12">
        <v>0.5</v>
      </c>
      <c r="H256" s="12">
        <v>-0.5</v>
      </c>
      <c r="N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 t="str">
        <f>IF(AL256="","",TINV((1-$E$6),AM256*(AL256-1)))</f>
        <v/>
      </c>
      <c r="AQ256" s="6"/>
      <c r="AR256" s="6"/>
      <c r="AS256" s="6"/>
    </row>
    <row r="257" spans="2:44" ht="13.8" hidden="1" thickBot="1" x14ac:dyDescent="0.35">
      <c r="N257" s="6"/>
      <c r="AP257" s="6"/>
      <c r="AQ257" s="6"/>
      <c r="AR257" s="6"/>
    </row>
    <row r="258" spans="2:44" ht="12.75" hidden="1" customHeight="1" thickBot="1" x14ac:dyDescent="0.35">
      <c r="B258" s="167" t="str">
        <f>datasets!B188</f>
        <v>(Food) Category 3</v>
      </c>
      <c r="C258" s="165"/>
      <c r="D258" s="168" t="str">
        <f>datasets!D188</f>
        <v>Category 3</v>
      </c>
      <c r="E258" s="169"/>
      <c r="L258" s="1" t="str">
        <f>IF(COUNTBLANK(E262:L273)=0,"OK","KO")</f>
        <v>OK</v>
      </c>
    </row>
    <row r="259" spans="2:44" ht="13.8" hidden="1" thickBot="1" x14ac:dyDescent="0.35">
      <c r="B259" s="167" t="str">
        <f>datasets!B189</f>
        <v>(Food) Type 3</v>
      </c>
      <c r="C259" s="165"/>
      <c r="D259" s="168" t="str">
        <f>datasets!D189</f>
        <v>Type 3</v>
      </c>
      <c r="E259" s="169"/>
      <c r="N259" s="6"/>
    </row>
    <row r="260" spans="2:44" ht="30" hidden="1" customHeight="1" x14ac:dyDescent="0.3">
      <c r="B260" s="162"/>
      <c r="C260" s="163"/>
      <c r="D260" s="163"/>
      <c r="E260" s="159" t="s">
        <v>1</v>
      </c>
      <c r="F260" s="160"/>
      <c r="G260" s="160"/>
      <c r="H260" s="161"/>
      <c r="I260" s="159" t="s">
        <v>2</v>
      </c>
      <c r="J260" s="160"/>
      <c r="K260" s="160"/>
      <c r="L260" s="161"/>
      <c r="AB260" s="162" t="s">
        <v>1</v>
      </c>
      <c r="AC260" s="163"/>
      <c r="AD260" s="163"/>
      <c r="AE260" s="163"/>
      <c r="AF260" s="163" t="s">
        <v>2</v>
      </c>
      <c r="AG260" s="163"/>
      <c r="AH260" s="163"/>
      <c r="AI260" s="163"/>
      <c r="AJ260" s="164" t="s">
        <v>90</v>
      </c>
      <c r="AK260" s="165"/>
      <c r="AL260" s="165"/>
      <c r="AM260" s="165"/>
      <c r="AN260" s="165"/>
      <c r="AO260" s="165"/>
      <c r="AP260" s="165"/>
      <c r="AQ260" s="166"/>
    </row>
    <row r="261" spans="2:44" ht="27" hidden="1" thickBot="1" x14ac:dyDescent="0.35">
      <c r="B261" s="46" t="s">
        <v>39</v>
      </c>
      <c r="C261" s="58" t="s">
        <v>0</v>
      </c>
      <c r="D261" s="58" t="s">
        <v>7</v>
      </c>
      <c r="E261" s="58" t="s">
        <v>3</v>
      </c>
      <c r="F261" s="58" t="s">
        <v>4</v>
      </c>
      <c r="G261" s="58" t="s">
        <v>5</v>
      </c>
      <c r="H261" s="58" t="s">
        <v>6</v>
      </c>
      <c r="I261" s="102" t="s">
        <v>3</v>
      </c>
      <c r="J261" s="102" t="s">
        <v>4</v>
      </c>
      <c r="K261" s="102" t="s">
        <v>5</v>
      </c>
      <c r="L261" s="102" t="s">
        <v>6</v>
      </c>
      <c r="AB261" s="44" t="s">
        <v>46</v>
      </c>
      <c r="AC261" s="45" t="s">
        <v>11</v>
      </c>
      <c r="AD261" s="45" t="s">
        <v>19</v>
      </c>
      <c r="AE261" s="45" t="s">
        <v>20</v>
      </c>
      <c r="AF261" s="44" t="s">
        <v>46</v>
      </c>
      <c r="AG261" s="45" t="s">
        <v>12</v>
      </c>
      <c r="AH261" s="45" t="s">
        <v>13</v>
      </c>
      <c r="AI261" s="45" t="s">
        <v>18</v>
      </c>
      <c r="AJ261" s="45" t="s">
        <v>9</v>
      </c>
      <c r="AK261" s="45" t="s">
        <v>45</v>
      </c>
      <c r="AL261" s="45" t="s">
        <v>8</v>
      </c>
      <c r="AM261" s="45" t="s">
        <v>14</v>
      </c>
      <c r="AN261" s="45" t="s">
        <v>10</v>
      </c>
      <c r="AO261" s="45" t="s">
        <v>15</v>
      </c>
      <c r="AP261" s="45" t="s">
        <v>16</v>
      </c>
      <c r="AQ261" s="23" t="s">
        <v>17</v>
      </c>
    </row>
    <row r="262" spans="2:44" hidden="1" x14ac:dyDescent="0.3">
      <c r="B262" s="24" t="str">
        <f>datasets!B192</f>
        <v/>
      </c>
      <c r="C262" s="24" t="str">
        <f>datasets!C192</f>
        <v/>
      </c>
      <c r="D262" s="24" t="str">
        <f>datasets!D192</f>
        <v>low</v>
      </c>
      <c r="E262" s="67">
        <f>datasets!E192</f>
        <v>2.08</v>
      </c>
      <c r="F262" s="67">
        <f>datasets!F192</f>
        <v>2.1100000000000003</v>
      </c>
      <c r="G262" s="67">
        <f>datasets!G192</f>
        <v>2.5200000000000005</v>
      </c>
      <c r="H262" s="67">
        <f>datasets!H192</f>
        <v>2.4100000000000006</v>
      </c>
      <c r="I262" s="67">
        <f>datasets!I192</f>
        <v>2.6500000000000004</v>
      </c>
      <c r="J262" s="67">
        <f>datasets!J192</f>
        <v>2.9300000000000006</v>
      </c>
      <c r="K262" s="67">
        <f>datasets!K192</f>
        <v>2.4100000000000006</v>
      </c>
      <c r="L262" s="78">
        <f>datasets!L192</f>
        <v>2.3800000000000003</v>
      </c>
      <c r="N262" s="19"/>
      <c r="AB262" s="26">
        <f t="shared" ref="AB262:AB273" si="88">IF($L$218="OK",IFERROR(IF(OR(ISBLANK(E262), ISBLANK(F262),ISBLANK(G262),ISBLANK(H262)),NA(), IF($E$7="Median",MEDIAN(E262:H262),AVERAGE(E262:H262))),""), "")</f>
        <v>2.2600000000000007</v>
      </c>
      <c r="AC262" s="27">
        <f>IF($L$218="OK",IFERROR(IF(OR(ISBLANK(E262), ISBLANK(F262),ISBLANK(G262),ISBLANK(H262)),NA(), STDEV(E262:H262)),""),"")</f>
        <v>0.21863211109075462</v>
      </c>
      <c r="AD262" s="27">
        <f t="shared" ref="AD262:AD273" si="89">IFERROR(AC262^2,"")</f>
        <v>4.7800000000000065E-2</v>
      </c>
      <c r="AE262" s="27">
        <f t="shared" ref="AE262:AE273" si="90">IFERROR(ROUND(SQRT(AVERAGE(AD$262:AD$273)),3),"")</f>
        <v>0.17799999999999999</v>
      </c>
      <c r="AF262" s="28">
        <f>IF($L$218="OK",IFERROR(IF(OR(ISBLANK(I262),ISBLANK(J262),ISBLANK(K262),ISBLANK(L262)),"", IF($E$7="Median",MEDIAN(I262:L262),AVERAGE(I262:L262))),""),"")</f>
        <v>2.5300000000000002</v>
      </c>
      <c r="AG262" s="27">
        <f>IF($L$218="OK",IFERROR(IF(OR(ISBLANK(I262),ISBLANK(J262),ISBLANK(K262),ISBLANK(L262)),NA(), STDEV(I262:L262)),""),"")</f>
        <v>0.25539185578244272</v>
      </c>
      <c r="AH262" s="27">
        <f t="shared" ref="AH262:AH273" si="91">IFERROR(AG262^2,"")</f>
        <v>6.5225000000000019E-2</v>
      </c>
      <c r="AI262" s="27">
        <f t="shared" ref="AI262:AI273" si="92">IFERROR(ROUND(SQRT(AVERAGE(AH$262:AH$273)),3),"")</f>
        <v>0.183</v>
      </c>
      <c r="AJ262" s="29">
        <f>IF($L$258="OK",COUNT(E262:H262),"")</f>
        <v>4</v>
      </c>
      <c r="AK262" s="29">
        <f t="shared" ref="AK262:AK273" si="93">IF(AJ262="","",IF(COUNT($E$262:$E$273)=0,"",COUNT($E$262:$E$273)))</f>
        <v>12</v>
      </c>
      <c r="AL262" s="27">
        <f t="shared" ref="AL262:AL273" si="94">IFERROR(AF262-AB262,"")</f>
        <v>0.26999999999999957</v>
      </c>
      <c r="AM262" s="27">
        <f>IFERROR(AI262*SQRT(1+1/AJ262),"")</f>
        <v>0.20460021994123076</v>
      </c>
      <c r="AN262" s="27">
        <f>IF(AJ262="","",TINV((1-$E$6),AK262*(AJ262-1)))</f>
        <v>1.3055138855362491</v>
      </c>
      <c r="AO262" s="27">
        <f t="shared" ref="AO262:AO273" si="95">IFERROR(AN262*AM262,"")</f>
        <v>0.26710842811704733</v>
      </c>
      <c r="AP262" s="27">
        <f t="shared" ref="AP262:AP273" si="96">IFERROR(AL262-AO262,"")</f>
        <v>2.8915718829522485E-3</v>
      </c>
      <c r="AQ262" s="30">
        <f t="shared" ref="AQ262:AQ273" si="97">IFERROR(AL262+AO262,"")</f>
        <v>0.53710842811704684</v>
      </c>
    </row>
    <row r="263" spans="2:44" ht="15" hidden="1" customHeight="1" x14ac:dyDescent="0.3">
      <c r="B263" s="24" t="str">
        <f>datasets!B193</f>
        <v/>
      </c>
      <c r="C263" s="24" t="str">
        <f>datasets!C193</f>
        <v/>
      </c>
      <c r="D263" s="24" t="str">
        <f>datasets!D193</f>
        <v>low</v>
      </c>
      <c r="E263" s="67">
        <f>datasets!E193</f>
        <v>2.15</v>
      </c>
      <c r="F263" s="67">
        <f>datasets!F193</f>
        <v>2.4500000000000002</v>
      </c>
      <c r="G263" s="67">
        <f>datasets!G193</f>
        <v>2.4500000000000002</v>
      </c>
      <c r="H263" s="67">
        <f>datasets!H193</f>
        <v>2.3199999999999998</v>
      </c>
      <c r="I263" s="67">
        <f>datasets!I193</f>
        <v>2.7600000000000002</v>
      </c>
      <c r="J263" s="67">
        <f>datasets!J193</f>
        <v>2.54</v>
      </c>
      <c r="K263" s="67">
        <f>datasets!K193</f>
        <v>2.3000000000000003</v>
      </c>
      <c r="L263" s="78">
        <f>datasets!L193</f>
        <v>2.4900000000000007</v>
      </c>
      <c r="AB263" s="26">
        <f t="shared" si="88"/>
        <v>2.3849999999999998</v>
      </c>
      <c r="AC263" s="27">
        <f t="shared" ref="AC263:AC273" si="98">IF($L$218="OK",IFERROR(IF(OR(ISBLANK(E263), ISBLANK(F263),ISBLANK(G263),ISBLANK(H263)),NA(), STDEV(E263:H263)),""),"")</f>
        <v>0.14221462653327904</v>
      </c>
      <c r="AD263" s="27">
        <f t="shared" si="89"/>
        <v>2.0225000000000035E-2</v>
      </c>
      <c r="AE263" s="27">
        <f t="shared" si="90"/>
        <v>0.17799999999999999</v>
      </c>
      <c r="AF263" s="28">
        <f t="shared" ref="AF263:AF273" si="99">IF($L$218="OK",IFERROR(IF(OR(ISBLANK(I263),ISBLANK(J263),ISBLANK(K263),ISBLANK(L263)),"", IF($E$7="Median",MEDIAN(I263:L263),AVERAGE(I263:L263))),""),"")</f>
        <v>2.5150000000000006</v>
      </c>
      <c r="AG263" s="27">
        <f t="shared" ref="AG263:AG273" si="100">IF($L$218="OK",IFERROR(IF(OR(ISBLANK(I263),ISBLANK(J263),ISBLANK(K263),ISBLANK(L263)),NA(), STDEV(I263:L263)),""),"")</f>
        <v>0.18909873963972715</v>
      </c>
      <c r="AH263" s="27">
        <f t="shared" si="91"/>
        <v>3.5758333333333316E-2</v>
      </c>
      <c r="AI263" s="27">
        <f t="shared" si="92"/>
        <v>0.183</v>
      </c>
      <c r="AJ263" s="29">
        <f t="shared" ref="AJ263:AJ273" si="101">IF($L$258="OK",COUNT(E263:H263),"")</f>
        <v>4</v>
      </c>
      <c r="AK263" s="29">
        <f t="shared" si="93"/>
        <v>12</v>
      </c>
      <c r="AL263" s="27">
        <f t="shared" si="94"/>
        <v>0.13000000000000078</v>
      </c>
      <c r="AM263" s="27">
        <f t="shared" ref="AM263:AM273" si="102">IFERROR(AI263*SQRT(1+1/AJ263),"")</f>
        <v>0.20460021994123076</v>
      </c>
      <c r="AN263" s="27">
        <f t="shared" ref="AN263:AN273" si="103">IF(AJ263="","",TINV((1-$E$6),AK263*(AJ263-1)))</f>
        <v>1.3055138855362491</v>
      </c>
      <c r="AO263" s="27">
        <f t="shared" si="95"/>
        <v>0.26710842811704733</v>
      </c>
      <c r="AP263" s="27">
        <f t="shared" si="96"/>
        <v>-0.13710842811704654</v>
      </c>
      <c r="AQ263" s="30">
        <f t="shared" si="97"/>
        <v>0.39710842811704811</v>
      </c>
    </row>
    <row r="264" spans="2:44" ht="15" hidden="1" customHeight="1" x14ac:dyDescent="0.3">
      <c r="B264" s="24" t="str">
        <f>datasets!B194</f>
        <v/>
      </c>
      <c r="C264" s="24" t="str">
        <f>datasets!C194</f>
        <v/>
      </c>
      <c r="D264" s="24" t="str">
        <f>datasets!D194</f>
        <v>low</v>
      </c>
      <c r="E264" s="67">
        <f>datasets!E194</f>
        <v>2.69</v>
      </c>
      <c r="F264" s="67">
        <f>datasets!F194</f>
        <v>2.3600000000000003</v>
      </c>
      <c r="G264" s="67">
        <f>datasets!G194</f>
        <v>2.6200000000000006</v>
      </c>
      <c r="H264" s="67">
        <f>datasets!H194</f>
        <v>2.4</v>
      </c>
      <c r="I264" s="67">
        <f>datasets!I194</f>
        <v>2.7300000000000004</v>
      </c>
      <c r="J264" s="67">
        <f>datasets!J194</f>
        <v>2.8400000000000003</v>
      </c>
      <c r="K264" s="67">
        <f>datasets!K194</f>
        <v>2.6200000000000006</v>
      </c>
      <c r="L264" s="78">
        <f>datasets!L194</f>
        <v>2.4</v>
      </c>
      <c r="AB264" s="26">
        <f t="shared" si="88"/>
        <v>2.5100000000000002</v>
      </c>
      <c r="AC264" s="27">
        <f t="shared" si="98"/>
        <v>0.16214705259938175</v>
      </c>
      <c r="AD264" s="27">
        <f t="shared" si="89"/>
        <v>2.6291666666666672E-2</v>
      </c>
      <c r="AE264" s="27">
        <f t="shared" si="90"/>
        <v>0.17799999999999999</v>
      </c>
      <c r="AF264" s="28">
        <f t="shared" si="99"/>
        <v>2.6750000000000007</v>
      </c>
      <c r="AG264" s="27">
        <f t="shared" si="100"/>
        <v>0.1878607640425928</v>
      </c>
      <c r="AH264" s="27">
        <f t="shared" si="91"/>
        <v>3.5291666666666728E-2</v>
      </c>
      <c r="AI264" s="27">
        <f t="shared" si="92"/>
        <v>0.183</v>
      </c>
      <c r="AJ264" s="29">
        <f t="shared" si="101"/>
        <v>4</v>
      </c>
      <c r="AK264" s="29">
        <f t="shared" si="93"/>
        <v>12</v>
      </c>
      <c r="AL264" s="27">
        <f t="shared" si="94"/>
        <v>0.16500000000000048</v>
      </c>
      <c r="AM264" s="27">
        <f t="shared" si="102"/>
        <v>0.20460021994123076</v>
      </c>
      <c r="AN264" s="27">
        <f t="shared" si="103"/>
        <v>1.3055138855362491</v>
      </c>
      <c r="AO264" s="27">
        <f t="shared" si="95"/>
        <v>0.26710842811704733</v>
      </c>
      <c r="AP264" s="27">
        <f t="shared" si="96"/>
        <v>-0.10210842811704685</v>
      </c>
      <c r="AQ264" s="30">
        <f t="shared" si="97"/>
        <v>0.4321084281170478</v>
      </c>
    </row>
    <row r="265" spans="2:44" ht="15" hidden="1" customHeight="1" x14ac:dyDescent="0.3">
      <c r="B265" s="24" t="str">
        <f>datasets!B195</f>
        <v/>
      </c>
      <c r="C265" s="24" t="str">
        <f>datasets!C195</f>
        <v/>
      </c>
      <c r="D265" s="24" t="str">
        <f>datasets!D195</f>
        <v>low</v>
      </c>
      <c r="E265" s="67">
        <f>datasets!E195</f>
        <v>2.5299999999999998</v>
      </c>
      <c r="F265" s="67">
        <f>datasets!F195</f>
        <v>2.6200000000000006</v>
      </c>
      <c r="G265" s="67">
        <f>datasets!G195</f>
        <v>2.54</v>
      </c>
      <c r="H265" s="67">
        <f>datasets!H195</f>
        <v>2.78</v>
      </c>
      <c r="I265" s="67">
        <f>datasets!I195</f>
        <v>2.8200000000000003</v>
      </c>
      <c r="J265" s="67">
        <f>datasets!J195</f>
        <v>2.7400000000000007</v>
      </c>
      <c r="K265" s="67">
        <f>datasets!K195</f>
        <v>2.5099999999999998</v>
      </c>
      <c r="L265" s="78">
        <f>datasets!L195</f>
        <v>2.72</v>
      </c>
      <c r="AB265" s="26">
        <f t="shared" si="88"/>
        <v>2.58</v>
      </c>
      <c r="AC265" s="27">
        <f t="shared" si="98"/>
        <v>0.11557825631723868</v>
      </c>
      <c r="AD265" s="27">
        <f t="shared" si="89"/>
        <v>1.3358333333333324E-2</v>
      </c>
      <c r="AE265" s="27">
        <f t="shared" si="90"/>
        <v>0.17799999999999999</v>
      </c>
      <c r="AF265" s="28">
        <f t="shared" si="99"/>
        <v>2.7300000000000004</v>
      </c>
      <c r="AG265" s="27">
        <f t="shared" si="100"/>
        <v>0.13225606476327179</v>
      </c>
      <c r="AH265" s="27">
        <f t="shared" si="91"/>
        <v>1.7491666666666742E-2</v>
      </c>
      <c r="AI265" s="27">
        <f t="shared" si="92"/>
        <v>0.183</v>
      </c>
      <c r="AJ265" s="29">
        <f t="shared" si="101"/>
        <v>4</v>
      </c>
      <c r="AK265" s="29">
        <f t="shared" si="93"/>
        <v>12</v>
      </c>
      <c r="AL265" s="27">
        <f t="shared" si="94"/>
        <v>0.15000000000000036</v>
      </c>
      <c r="AM265" s="27">
        <f t="shared" si="102"/>
        <v>0.20460021994123076</v>
      </c>
      <c r="AN265" s="27">
        <f t="shared" si="103"/>
        <v>1.3055138855362491</v>
      </c>
      <c r="AO265" s="27">
        <f t="shared" si="95"/>
        <v>0.26710842811704733</v>
      </c>
      <c r="AP265" s="27">
        <f t="shared" si="96"/>
        <v>-0.11710842811704697</v>
      </c>
      <c r="AQ265" s="30">
        <f t="shared" si="97"/>
        <v>0.41710842811704768</v>
      </c>
    </row>
    <row r="266" spans="2:44" ht="15" hidden="1" customHeight="1" x14ac:dyDescent="0.3">
      <c r="B266" s="24" t="str">
        <f>datasets!B196</f>
        <v/>
      </c>
      <c r="C266" s="24" t="str">
        <f>datasets!C196</f>
        <v/>
      </c>
      <c r="D266" s="24" t="str">
        <f>datasets!D196</f>
        <v>medium</v>
      </c>
      <c r="E266" s="67">
        <f>datasets!E196</f>
        <v>2.89</v>
      </c>
      <c r="F266" s="67">
        <f>datasets!F196</f>
        <v>2.88</v>
      </c>
      <c r="G266" s="67">
        <f>datasets!G196</f>
        <v>2.94</v>
      </c>
      <c r="H266" s="67">
        <f>datasets!H196</f>
        <v>2.8600000000000003</v>
      </c>
      <c r="I266" s="67">
        <f>datasets!I196</f>
        <v>2.8100000000000005</v>
      </c>
      <c r="J266" s="67">
        <f>datasets!J196</f>
        <v>2.6600000000000006</v>
      </c>
      <c r="K266" s="67">
        <f>datasets!K196</f>
        <v>3.0400000000000005</v>
      </c>
      <c r="L266" s="78">
        <f>datasets!L196</f>
        <v>3.0800000000000005</v>
      </c>
      <c r="AB266" s="26">
        <f t="shared" si="88"/>
        <v>2.8849999999999998</v>
      </c>
      <c r="AC266" s="27">
        <f t="shared" si="98"/>
        <v>3.403429642777011E-2</v>
      </c>
      <c r="AD266" s="27">
        <f t="shared" si="89"/>
        <v>1.1583333333333252E-3</v>
      </c>
      <c r="AE266" s="27">
        <f t="shared" si="90"/>
        <v>0.17799999999999999</v>
      </c>
      <c r="AF266" s="28">
        <f t="shared" si="99"/>
        <v>2.9250000000000007</v>
      </c>
      <c r="AG266" s="27">
        <f t="shared" si="100"/>
        <v>0.19805302320338355</v>
      </c>
      <c r="AH266" s="27">
        <f t="shared" si="91"/>
        <v>3.9224999999999982E-2</v>
      </c>
      <c r="AI266" s="27">
        <f t="shared" si="92"/>
        <v>0.183</v>
      </c>
      <c r="AJ266" s="29">
        <f t="shared" si="101"/>
        <v>4</v>
      </c>
      <c r="AK266" s="29">
        <f t="shared" si="93"/>
        <v>12</v>
      </c>
      <c r="AL266" s="27">
        <f t="shared" si="94"/>
        <v>4.0000000000000924E-2</v>
      </c>
      <c r="AM266" s="27">
        <f t="shared" si="102"/>
        <v>0.20460021994123076</v>
      </c>
      <c r="AN266" s="27">
        <f t="shared" si="103"/>
        <v>1.3055138855362491</v>
      </c>
      <c r="AO266" s="27">
        <f t="shared" si="95"/>
        <v>0.26710842811704733</v>
      </c>
      <c r="AP266" s="27">
        <f t="shared" si="96"/>
        <v>-0.2271084281170464</v>
      </c>
      <c r="AQ266" s="30">
        <f t="shared" si="97"/>
        <v>0.30710842811704825</v>
      </c>
    </row>
    <row r="267" spans="2:44" ht="15" hidden="1" customHeight="1" x14ac:dyDescent="0.3">
      <c r="B267" s="24" t="str">
        <f>datasets!B197</f>
        <v/>
      </c>
      <c r="C267" s="24" t="str">
        <f>datasets!C197</f>
        <v/>
      </c>
      <c r="D267" s="24" t="str">
        <f>datasets!D197</f>
        <v>medium</v>
      </c>
      <c r="E267" s="67">
        <f>datasets!E197</f>
        <v>2.83</v>
      </c>
      <c r="F267" s="67">
        <f>datasets!F197</f>
        <v>2.9300000000000006</v>
      </c>
      <c r="G267" s="67">
        <f>datasets!G197</f>
        <v>2.9300000000000006</v>
      </c>
      <c r="H267" s="67">
        <f>datasets!H197</f>
        <v>2.9800000000000004</v>
      </c>
      <c r="I267" s="67">
        <f>datasets!I197</f>
        <v>2.91</v>
      </c>
      <c r="J267" s="67">
        <f>datasets!J197</f>
        <v>3.1100000000000003</v>
      </c>
      <c r="K267" s="67">
        <f>datasets!K197</f>
        <v>2.96</v>
      </c>
      <c r="L267" s="78">
        <f>datasets!L197</f>
        <v>2.9700000000000006</v>
      </c>
      <c r="AB267" s="26">
        <f t="shared" si="88"/>
        <v>2.9300000000000006</v>
      </c>
      <c r="AC267" s="27">
        <f t="shared" si="98"/>
        <v>6.2915286960589761E-2</v>
      </c>
      <c r="AD267" s="27">
        <f t="shared" si="89"/>
        <v>3.9583333333333562E-3</v>
      </c>
      <c r="AE267" s="27">
        <f t="shared" si="90"/>
        <v>0.17799999999999999</v>
      </c>
      <c r="AF267" s="28">
        <f t="shared" si="99"/>
        <v>2.9650000000000003</v>
      </c>
      <c r="AG267" s="27">
        <f t="shared" si="100"/>
        <v>8.5780728216385202E-2</v>
      </c>
      <c r="AH267" s="27">
        <f t="shared" si="91"/>
        <v>7.3583333333333443E-3</v>
      </c>
      <c r="AI267" s="27">
        <f t="shared" si="92"/>
        <v>0.183</v>
      </c>
      <c r="AJ267" s="29">
        <f t="shared" si="101"/>
        <v>4</v>
      </c>
      <c r="AK267" s="29">
        <f t="shared" si="93"/>
        <v>12</v>
      </c>
      <c r="AL267" s="27">
        <f t="shared" si="94"/>
        <v>3.4999999999999698E-2</v>
      </c>
      <c r="AM267" s="27">
        <f t="shared" si="102"/>
        <v>0.20460021994123076</v>
      </c>
      <c r="AN267" s="27">
        <f t="shared" si="103"/>
        <v>1.3055138855362491</v>
      </c>
      <c r="AO267" s="27">
        <f t="shared" si="95"/>
        <v>0.26710842811704733</v>
      </c>
      <c r="AP267" s="27">
        <f t="shared" si="96"/>
        <v>-0.23210842811704763</v>
      </c>
      <c r="AQ267" s="30">
        <f t="shared" si="97"/>
        <v>0.30210842811704702</v>
      </c>
    </row>
    <row r="268" spans="2:44" ht="15" hidden="1" customHeight="1" x14ac:dyDescent="0.3">
      <c r="B268" s="24" t="str">
        <f>datasets!B198</f>
        <v/>
      </c>
      <c r="C268" s="24" t="str">
        <f>datasets!C198</f>
        <v/>
      </c>
      <c r="D268" s="24" t="str">
        <f>datasets!D198</f>
        <v>medium</v>
      </c>
      <c r="E268" s="67">
        <f>datasets!E198</f>
        <v>3.3600000000000003</v>
      </c>
      <c r="F268" s="67">
        <f>datasets!F198</f>
        <v>3.18</v>
      </c>
      <c r="G268" s="67">
        <f>datasets!G198</f>
        <v>2.91</v>
      </c>
      <c r="H268" s="67">
        <f>datasets!H198</f>
        <v>2.9300000000000006</v>
      </c>
      <c r="I268" s="67">
        <f>datasets!I198</f>
        <v>3.0800000000000005</v>
      </c>
      <c r="J268" s="67">
        <f>datasets!J198</f>
        <v>3.15</v>
      </c>
      <c r="K268" s="67">
        <f>datasets!K198</f>
        <v>2.99</v>
      </c>
      <c r="L268" s="78">
        <f>datasets!L198</f>
        <v>2.9000000000000004</v>
      </c>
      <c r="AB268" s="26">
        <f t="shared" si="88"/>
        <v>3.0550000000000006</v>
      </c>
      <c r="AC268" s="27">
        <f t="shared" si="98"/>
        <v>0.2151743479135001</v>
      </c>
      <c r="AD268" s="27">
        <f t="shared" si="89"/>
        <v>4.629999999999998E-2</v>
      </c>
      <c r="AE268" s="27">
        <f t="shared" si="90"/>
        <v>0.17799999999999999</v>
      </c>
      <c r="AF268" s="28">
        <f t="shared" si="99"/>
        <v>3.0350000000000001</v>
      </c>
      <c r="AG268" s="27">
        <f t="shared" si="100"/>
        <v>0.10862780491200202</v>
      </c>
      <c r="AH268" s="27">
        <f t="shared" si="91"/>
        <v>1.179999999999997E-2</v>
      </c>
      <c r="AI268" s="27">
        <f t="shared" si="92"/>
        <v>0.183</v>
      </c>
      <c r="AJ268" s="29">
        <f t="shared" si="101"/>
        <v>4</v>
      </c>
      <c r="AK268" s="29">
        <f t="shared" si="93"/>
        <v>12</v>
      </c>
      <c r="AL268" s="27">
        <f t="shared" si="94"/>
        <v>-2.0000000000000462E-2</v>
      </c>
      <c r="AM268" s="27">
        <f t="shared" si="102"/>
        <v>0.20460021994123076</v>
      </c>
      <c r="AN268" s="27">
        <f t="shared" si="103"/>
        <v>1.3055138855362491</v>
      </c>
      <c r="AO268" s="27">
        <f t="shared" si="95"/>
        <v>0.26710842811704733</v>
      </c>
      <c r="AP268" s="27">
        <f t="shared" si="96"/>
        <v>-0.28710842811704779</v>
      </c>
      <c r="AQ268" s="30">
        <f t="shared" si="97"/>
        <v>0.24710842811704686</v>
      </c>
    </row>
    <row r="269" spans="2:44" ht="15" hidden="1" customHeight="1" x14ac:dyDescent="0.3">
      <c r="B269" s="24" t="str">
        <f>datasets!B199</f>
        <v/>
      </c>
      <c r="C269" s="24" t="str">
        <f>datasets!C199</f>
        <v/>
      </c>
      <c r="D269" s="24" t="str">
        <f>datasets!D199</f>
        <v>medium</v>
      </c>
      <c r="E269" s="67">
        <f>datasets!E199</f>
        <v>3.2800000000000002</v>
      </c>
      <c r="F269" s="67">
        <f>datasets!F199</f>
        <v>3.26</v>
      </c>
      <c r="G269" s="67">
        <f>datasets!G199</f>
        <v>2.9700000000000006</v>
      </c>
      <c r="H269" s="67">
        <f>datasets!H199</f>
        <v>2.91</v>
      </c>
      <c r="I269" s="67">
        <f>datasets!I199</f>
        <v>3.2000000000000006</v>
      </c>
      <c r="J269" s="67">
        <f>datasets!J199</f>
        <v>3.2000000000000006</v>
      </c>
      <c r="K269" s="67">
        <f>datasets!K199</f>
        <v>2.94</v>
      </c>
      <c r="L269" s="78">
        <f>datasets!L199</f>
        <v>2.91</v>
      </c>
      <c r="AB269" s="26">
        <f t="shared" si="88"/>
        <v>3.1150000000000002</v>
      </c>
      <c r="AC269" s="27">
        <f t="shared" si="98"/>
        <v>0.19226717521892966</v>
      </c>
      <c r="AD269" s="27">
        <f t="shared" si="89"/>
        <v>3.6966666666666599E-2</v>
      </c>
      <c r="AE269" s="27">
        <f t="shared" si="90"/>
        <v>0.17799999999999999</v>
      </c>
      <c r="AF269" s="28">
        <f t="shared" si="99"/>
        <v>3.0700000000000003</v>
      </c>
      <c r="AG269" s="27">
        <f t="shared" si="100"/>
        <v>0.15924300089276588</v>
      </c>
      <c r="AH269" s="27">
        <f t="shared" si="91"/>
        <v>2.5358333333333438E-2</v>
      </c>
      <c r="AI269" s="27">
        <f t="shared" si="92"/>
        <v>0.183</v>
      </c>
      <c r="AJ269" s="29">
        <f t="shared" si="101"/>
        <v>4</v>
      </c>
      <c r="AK269" s="29">
        <f t="shared" si="93"/>
        <v>12</v>
      </c>
      <c r="AL269" s="27">
        <f t="shared" si="94"/>
        <v>-4.4999999999999929E-2</v>
      </c>
      <c r="AM269" s="27">
        <f t="shared" si="102"/>
        <v>0.20460021994123076</v>
      </c>
      <c r="AN269" s="27">
        <f t="shared" si="103"/>
        <v>1.3055138855362491</v>
      </c>
      <c r="AO269" s="27">
        <f t="shared" si="95"/>
        <v>0.26710842811704733</v>
      </c>
      <c r="AP269" s="27">
        <f t="shared" si="96"/>
        <v>-0.31210842811704725</v>
      </c>
      <c r="AQ269" s="30">
        <f t="shared" si="97"/>
        <v>0.2221084281170474</v>
      </c>
    </row>
    <row r="270" spans="2:44" ht="15" hidden="1" customHeight="1" x14ac:dyDescent="0.3">
      <c r="B270" s="24" t="str">
        <f>datasets!B200</f>
        <v/>
      </c>
      <c r="C270" s="24" t="str">
        <f>datasets!C200</f>
        <v/>
      </c>
      <c r="D270" s="24" t="str">
        <f>datasets!D200</f>
        <v>high</v>
      </c>
      <c r="E270" s="67">
        <f>datasets!E200</f>
        <v>4.080000000000001</v>
      </c>
      <c r="F270" s="67">
        <f>datasets!F200</f>
        <v>3.8000000000000003</v>
      </c>
      <c r="G270" s="67">
        <f>datasets!G200</f>
        <v>4.1800000000000006</v>
      </c>
      <c r="H270" s="67">
        <f>datasets!H200</f>
        <v>4</v>
      </c>
      <c r="I270" s="67">
        <f>datasets!I200</f>
        <v>4.620000000000001</v>
      </c>
      <c r="J270" s="67">
        <f>datasets!J200</f>
        <v>4.3600000000000003</v>
      </c>
      <c r="K270" s="67">
        <f>datasets!K200</f>
        <v>4.26</v>
      </c>
      <c r="L270" s="78">
        <f>datasets!L200</f>
        <v>4.080000000000001</v>
      </c>
      <c r="AB270" s="26">
        <f t="shared" si="88"/>
        <v>4.0400000000000009</v>
      </c>
      <c r="AC270" s="27">
        <f t="shared" si="98"/>
        <v>0.16114175953695781</v>
      </c>
      <c r="AD270" s="27">
        <f t="shared" si="89"/>
        <v>2.5966666666666732E-2</v>
      </c>
      <c r="AE270" s="27">
        <f t="shared" si="90"/>
        <v>0.17799999999999999</v>
      </c>
      <c r="AF270" s="28">
        <f t="shared" si="99"/>
        <v>4.3100000000000005</v>
      </c>
      <c r="AG270" s="27">
        <f t="shared" si="100"/>
        <v>0.225388553391693</v>
      </c>
      <c r="AH270" s="27">
        <f t="shared" si="91"/>
        <v>5.0800000000000047E-2</v>
      </c>
      <c r="AI270" s="27">
        <f t="shared" si="92"/>
        <v>0.183</v>
      </c>
      <c r="AJ270" s="29">
        <f t="shared" si="101"/>
        <v>4</v>
      </c>
      <c r="AK270" s="29">
        <f t="shared" si="93"/>
        <v>12</v>
      </c>
      <c r="AL270" s="27">
        <f t="shared" si="94"/>
        <v>0.26999999999999957</v>
      </c>
      <c r="AM270" s="27">
        <f t="shared" si="102"/>
        <v>0.20460021994123076</v>
      </c>
      <c r="AN270" s="27">
        <f t="shared" si="103"/>
        <v>1.3055138855362491</v>
      </c>
      <c r="AO270" s="27">
        <f t="shared" si="95"/>
        <v>0.26710842811704733</v>
      </c>
      <c r="AP270" s="27">
        <f t="shared" si="96"/>
        <v>2.8915718829522485E-3</v>
      </c>
      <c r="AQ270" s="30">
        <f t="shared" si="97"/>
        <v>0.53710842811704684</v>
      </c>
    </row>
    <row r="271" spans="2:44" ht="15" hidden="1" customHeight="1" x14ac:dyDescent="0.3">
      <c r="B271" s="24" t="str">
        <f>datasets!B201</f>
        <v/>
      </c>
      <c r="C271" s="24" t="str">
        <f>datasets!C201</f>
        <v/>
      </c>
      <c r="D271" s="24" t="str">
        <f>datasets!D201</f>
        <v>high</v>
      </c>
      <c r="E271" s="67">
        <f>datasets!E201</f>
        <v>3.9400000000000008</v>
      </c>
      <c r="F271" s="67">
        <f>datasets!F201</f>
        <v>3.7900000000000005</v>
      </c>
      <c r="G271" s="67">
        <f>datasets!G201</f>
        <v>4.3400000000000007</v>
      </c>
      <c r="H271" s="67">
        <f>datasets!H201</f>
        <v>4.2</v>
      </c>
      <c r="I271" s="67">
        <f>datasets!I201</f>
        <v>4.1100000000000003</v>
      </c>
      <c r="J271" s="67">
        <f>datasets!J201</f>
        <v>4.120000000000001</v>
      </c>
      <c r="K271" s="67">
        <f>datasets!K201</f>
        <v>4.1500000000000004</v>
      </c>
      <c r="L271" s="78">
        <f>datasets!L201</f>
        <v>4.080000000000001</v>
      </c>
      <c r="AB271" s="26">
        <f t="shared" si="88"/>
        <v>4.07</v>
      </c>
      <c r="AC271" s="27">
        <f t="shared" si="98"/>
        <v>0.2483780720326709</v>
      </c>
      <c r="AD271" s="27">
        <f t="shared" si="89"/>
        <v>6.1691666666666652E-2</v>
      </c>
      <c r="AE271" s="27">
        <f t="shared" si="90"/>
        <v>0.17799999999999999</v>
      </c>
      <c r="AF271" s="28">
        <f t="shared" si="99"/>
        <v>4.1150000000000002</v>
      </c>
      <c r="AG271" s="27">
        <f t="shared" si="100"/>
        <v>2.8867513459481083E-2</v>
      </c>
      <c r="AH271" s="27">
        <f t="shared" si="91"/>
        <v>8.3333333333332146E-4</v>
      </c>
      <c r="AI271" s="27">
        <f t="shared" si="92"/>
        <v>0.183</v>
      </c>
      <c r="AJ271" s="29">
        <f t="shared" si="101"/>
        <v>4</v>
      </c>
      <c r="AK271" s="29">
        <f t="shared" si="93"/>
        <v>12</v>
      </c>
      <c r="AL271" s="27">
        <f t="shared" si="94"/>
        <v>4.4999999999999929E-2</v>
      </c>
      <c r="AM271" s="27">
        <f t="shared" si="102"/>
        <v>0.20460021994123076</v>
      </c>
      <c r="AN271" s="27">
        <f t="shared" si="103"/>
        <v>1.3055138855362491</v>
      </c>
      <c r="AO271" s="27">
        <f t="shared" si="95"/>
        <v>0.26710842811704733</v>
      </c>
      <c r="AP271" s="27">
        <f t="shared" si="96"/>
        <v>-0.2221084281170474</v>
      </c>
      <c r="AQ271" s="30">
        <f t="shared" si="97"/>
        <v>0.31210842811704725</v>
      </c>
    </row>
    <row r="272" spans="2:44" ht="15" hidden="1" customHeight="1" x14ac:dyDescent="0.3">
      <c r="B272" s="24" t="str">
        <f>datasets!B202</f>
        <v/>
      </c>
      <c r="C272" s="24" t="str">
        <f>datasets!C202</f>
        <v/>
      </c>
      <c r="D272" s="24" t="str">
        <f>datasets!D202</f>
        <v>high</v>
      </c>
      <c r="E272" s="67">
        <f>datasets!E202</f>
        <v>4.1500000000000004</v>
      </c>
      <c r="F272" s="67">
        <f>datasets!F202</f>
        <v>3.7200000000000006</v>
      </c>
      <c r="G272" s="67">
        <f>datasets!G202</f>
        <v>4.3400000000000007</v>
      </c>
      <c r="H272" s="67">
        <f>datasets!H202</f>
        <v>4.1100000000000003</v>
      </c>
      <c r="I272" s="67">
        <f>datasets!I202</f>
        <v>3.9800000000000004</v>
      </c>
      <c r="J272" s="67">
        <f>datasets!J202</f>
        <v>3.7400000000000007</v>
      </c>
      <c r="K272" s="67">
        <f>datasets!K202</f>
        <v>4.3</v>
      </c>
      <c r="L272" s="78">
        <f>datasets!L202</f>
        <v>4.080000000000001</v>
      </c>
      <c r="AB272" s="26">
        <f t="shared" si="88"/>
        <v>4.1300000000000008</v>
      </c>
      <c r="AC272" s="27">
        <f t="shared" si="98"/>
        <v>0.26012817353502227</v>
      </c>
      <c r="AD272" s="27">
        <f t="shared" si="89"/>
        <v>6.7666666666666653E-2</v>
      </c>
      <c r="AE272" s="27">
        <f t="shared" si="90"/>
        <v>0.17799999999999999</v>
      </c>
      <c r="AF272" s="28">
        <f t="shared" si="99"/>
        <v>4.0300000000000011</v>
      </c>
      <c r="AG272" s="27">
        <f t="shared" si="100"/>
        <v>0.23230726778701205</v>
      </c>
      <c r="AH272" s="27">
        <f t="shared" si="91"/>
        <v>5.3966666666666524E-2</v>
      </c>
      <c r="AI272" s="27">
        <f t="shared" si="92"/>
        <v>0.183</v>
      </c>
      <c r="AJ272" s="29">
        <f t="shared" si="101"/>
        <v>4</v>
      </c>
      <c r="AK272" s="29">
        <f t="shared" si="93"/>
        <v>12</v>
      </c>
      <c r="AL272" s="27">
        <f t="shared" si="94"/>
        <v>-9.9999999999999645E-2</v>
      </c>
      <c r="AM272" s="27">
        <f t="shared" si="102"/>
        <v>0.20460021994123076</v>
      </c>
      <c r="AN272" s="27">
        <f t="shared" si="103"/>
        <v>1.3055138855362491</v>
      </c>
      <c r="AO272" s="27">
        <f t="shared" si="95"/>
        <v>0.26710842811704733</v>
      </c>
      <c r="AP272" s="27">
        <f t="shared" si="96"/>
        <v>-0.36710842811704697</v>
      </c>
      <c r="AQ272" s="30">
        <f t="shared" si="97"/>
        <v>0.16710842811704768</v>
      </c>
    </row>
    <row r="273" spans="2:43" ht="15" hidden="1" customHeight="1" x14ac:dyDescent="0.3">
      <c r="B273" s="24" t="str">
        <f>datasets!B203</f>
        <v/>
      </c>
      <c r="C273" s="24" t="str">
        <f>datasets!C203</f>
        <v/>
      </c>
      <c r="D273" s="24" t="str">
        <f>datasets!D203</f>
        <v>high</v>
      </c>
      <c r="E273" s="67">
        <f>datasets!E203</f>
        <v>4.26</v>
      </c>
      <c r="F273" s="67">
        <f>datasets!F203</f>
        <v>4.2300000000000013</v>
      </c>
      <c r="G273" s="67">
        <f>datasets!G203</f>
        <v>4.1100000000000003</v>
      </c>
      <c r="H273" s="67">
        <f>datasets!H203</f>
        <v>3.890000000000001</v>
      </c>
      <c r="I273" s="67">
        <f>datasets!I203</f>
        <v>4.5600000000000005</v>
      </c>
      <c r="J273" s="67">
        <f>datasets!J203</f>
        <v>4.5100000000000007</v>
      </c>
      <c r="K273" s="67">
        <f>datasets!K203</f>
        <v>4.120000000000001</v>
      </c>
      <c r="L273" s="78">
        <f>datasets!L203</f>
        <v>4.1100000000000003</v>
      </c>
      <c r="AB273" s="26">
        <f t="shared" si="88"/>
        <v>4.1700000000000008</v>
      </c>
      <c r="AC273" s="27">
        <f t="shared" si="98"/>
        <v>0.16800297616411417</v>
      </c>
      <c r="AD273" s="27">
        <f t="shared" si="89"/>
        <v>2.8224999999999913E-2</v>
      </c>
      <c r="AE273" s="27">
        <f t="shared" si="90"/>
        <v>0.17799999999999999</v>
      </c>
      <c r="AF273" s="28">
        <f t="shared" si="99"/>
        <v>4.3150000000000013</v>
      </c>
      <c r="AG273" s="27">
        <f t="shared" si="100"/>
        <v>0.24337899115029077</v>
      </c>
      <c r="AH273" s="27">
        <f t="shared" si="91"/>
        <v>5.9233333333333311E-2</v>
      </c>
      <c r="AI273" s="27">
        <f t="shared" si="92"/>
        <v>0.183</v>
      </c>
      <c r="AJ273" s="29">
        <f t="shared" si="101"/>
        <v>4</v>
      </c>
      <c r="AK273" s="29">
        <f t="shared" si="93"/>
        <v>12</v>
      </c>
      <c r="AL273" s="27">
        <f t="shared" si="94"/>
        <v>0.14500000000000046</v>
      </c>
      <c r="AM273" s="27">
        <f t="shared" si="102"/>
        <v>0.20460021994123076</v>
      </c>
      <c r="AN273" s="27">
        <f t="shared" si="103"/>
        <v>1.3055138855362491</v>
      </c>
      <c r="AO273" s="27">
        <f t="shared" si="95"/>
        <v>0.26710842811704733</v>
      </c>
      <c r="AP273" s="27">
        <f t="shared" si="96"/>
        <v>-0.12210842811704686</v>
      </c>
      <c r="AQ273" s="30">
        <f t="shared" si="97"/>
        <v>0.41210842811704779</v>
      </c>
    </row>
    <row r="274" spans="2:43" hidden="1" x14ac:dyDescent="0.3">
      <c r="B274" s="6"/>
      <c r="C274" s="6"/>
      <c r="D274" s="6"/>
      <c r="E274" s="6"/>
      <c r="F274" s="6"/>
      <c r="G274" s="6"/>
      <c r="H274" s="6"/>
      <c r="I274" s="6"/>
      <c r="J274" s="6"/>
      <c r="K274" s="6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6"/>
      <c r="AO274" s="6"/>
      <c r="AP274" s="6"/>
    </row>
    <row r="275" spans="2:43" hidden="1" x14ac:dyDescent="0.3">
      <c r="C275" s="12" t="str">
        <f>IF(AND(E275=0.5,F275=-0.5),"AL = +/- 0.5","AL = +/- 4SDr")</f>
        <v>AL = +/- 4SDr</v>
      </c>
      <c r="D275" s="8">
        <f>MIN(AB262:AB273)-0.5</f>
        <v>1.7600000000000007</v>
      </c>
      <c r="E275" s="15">
        <f>IFERROR(IF(COUNTIF($H$85:$H$96,"=NO")&gt;0,IF($D$99&gt;0.125,4*$D$99,0.5),0.5),0.5)</f>
        <v>0.71199999999999997</v>
      </c>
      <c r="F275" s="15">
        <f>IFERROR(IF(COUNTIF($H$85:$H$96,"=NO")&gt;0,IF($D$99&gt;0.125,-4*$D$99,-0.5),-0.5),-0.5)</f>
        <v>-0.71199999999999997</v>
      </c>
      <c r="G275" s="12">
        <v>0.5</v>
      </c>
      <c r="H275" s="12">
        <v>-0.5</v>
      </c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</row>
    <row r="276" spans="2:43" hidden="1" x14ac:dyDescent="0.3">
      <c r="D276" s="8">
        <f>MAX(AB262:AB273)+0.5</f>
        <v>4.6700000000000008</v>
      </c>
      <c r="E276" s="15">
        <f>IFERROR(IF(COUNTIF($H$85:$H$96,"=NO")&gt;0,IF($D$99&gt;0.125,4*$D$99,0.5),0.5),0.5)</f>
        <v>0.71199999999999997</v>
      </c>
      <c r="F276" s="15">
        <f>IFERROR(IF(COUNTIF($H$85:$H$96,"=NO")&gt;0,IF($D$99&gt;0.125,-4*$D$99,-0.5),-0.5),-0.5)</f>
        <v>-0.71199999999999997</v>
      </c>
      <c r="G276" s="12">
        <v>0.5</v>
      </c>
      <c r="H276" s="12">
        <v>-0.5</v>
      </c>
    </row>
    <row r="277" spans="2:43" ht="13.8" hidden="1" thickBot="1" x14ac:dyDescent="0.35"/>
    <row r="278" spans="2:43" ht="12.75" hidden="1" customHeight="1" thickBot="1" x14ac:dyDescent="0.35">
      <c r="B278" s="167" t="str">
        <f>datasets!O188</f>
        <v>(Food) Category 4</v>
      </c>
      <c r="C278" s="165"/>
      <c r="D278" s="168" t="str">
        <f>datasets!Q188</f>
        <v>Category 4</v>
      </c>
      <c r="E278" s="169"/>
      <c r="L278" s="1" t="str">
        <f>IF(COUNTBLANK(E282:L293)=0,"OK","KO")</f>
        <v>OK</v>
      </c>
    </row>
    <row r="279" spans="2:43" ht="13.5" hidden="1" customHeight="1" thickBot="1" x14ac:dyDescent="0.35">
      <c r="B279" s="167" t="str">
        <f>datasets!O189</f>
        <v>(Food) Type 4</v>
      </c>
      <c r="C279" s="165"/>
      <c r="D279" s="168" t="str">
        <f>datasets!Q189</f>
        <v>Type 4</v>
      </c>
      <c r="E279" s="169"/>
    </row>
    <row r="280" spans="2:43" ht="34.200000000000003" hidden="1" customHeight="1" x14ac:dyDescent="0.3">
      <c r="B280" s="162"/>
      <c r="C280" s="163"/>
      <c r="D280" s="163"/>
      <c r="E280" s="159" t="s">
        <v>1</v>
      </c>
      <c r="F280" s="160"/>
      <c r="G280" s="160"/>
      <c r="H280" s="161"/>
      <c r="I280" s="159" t="s">
        <v>2</v>
      </c>
      <c r="J280" s="160"/>
      <c r="K280" s="160"/>
      <c r="L280" s="161"/>
      <c r="AB280" s="162" t="s">
        <v>1</v>
      </c>
      <c r="AC280" s="163"/>
      <c r="AD280" s="163"/>
      <c r="AE280" s="163"/>
      <c r="AF280" s="163" t="s">
        <v>2</v>
      </c>
      <c r="AG280" s="163"/>
      <c r="AH280" s="163"/>
      <c r="AI280" s="163"/>
      <c r="AJ280" s="164" t="s">
        <v>90</v>
      </c>
      <c r="AK280" s="165"/>
      <c r="AL280" s="165"/>
      <c r="AM280" s="165"/>
      <c r="AN280" s="165"/>
      <c r="AO280" s="165"/>
      <c r="AP280" s="165"/>
      <c r="AQ280" s="166"/>
    </row>
    <row r="281" spans="2:43" ht="27" hidden="1" thickBot="1" x14ac:dyDescent="0.35">
      <c r="B281" s="46" t="s">
        <v>39</v>
      </c>
      <c r="C281" s="58" t="s">
        <v>0</v>
      </c>
      <c r="D281" s="58" t="s">
        <v>7</v>
      </c>
      <c r="E281" s="58" t="s">
        <v>3</v>
      </c>
      <c r="F281" s="58" t="s">
        <v>4</v>
      </c>
      <c r="G281" s="58" t="s">
        <v>5</v>
      </c>
      <c r="H281" s="58" t="s">
        <v>6</v>
      </c>
      <c r="I281" s="102" t="s">
        <v>3</v>
      </c>
      <c r="J281" s="102" t="s">
        <v>4</v>
      </c>
      <c r="K281" s="102" t="s">
        <v>5</v>
      </c>
      <c r="L281" s="102" t="s">
        <v>6</v>
      </c>
      <c r="AB281" s="44" t="s">
        <v>46</v>
      </c>
      <c r="AC281" s="45" t="s">
        <v>11</v>
      </c>
      <c r="AD281" s="45" t="s">
        <v>19</v>
      </c>
      <c r="AE281" s="45" t="s">
        <v>20</v>
      </c>
      <c r="AF281" s="44" t="s">
        <v>46</v>
      </c>
      <c r="AG281" s="45" t="s">
        <v>12</v>
      </c>
      <c r="AH281" s="45" t="s">
        <v>13</v>
      </c>
      <c r="AI281" s="45" t="s">
        <v>18</v>
      </c>
      <c r="AJ281" s="45" t="s">
        <v>9</v>
      </c>
      <c r="AK281" s="45" t="s">
        <v>45</v>
      </c>
      <c r="AL281" s="45" t="s">
        <v>8</v>
      </c>
      <c r="AM281" s="45" t="s">
        <v>14</v>
      </c>
      <c r="AN281" s="45" t="s">
        <v>10</v>
      </c>
      <c r="AO281" s="45" t="s">
        <v>15</v>
      </c>
      <c r="AP281" s="45" t="s">
        <v>16</v>
      </c>
      <c r="AQ281" s="23" t="s">
        <v>17</v>
      </c>
    </row>
    <row r="282" spans="2:43" ht="15" hidden="1" customHeight="1" x14ac:dyDescent="0.3">
      <c r="B282" s="24" t="str">
        <f>datasets!O192</f>
        <v/>
      </c>
      <c r="C282" s="24" t="str">
        <f>datasets!P192</f>
        <v/>
      </c>
      <c r="D282" s="24" t="str">
        <f>datasets!Q192</f>
        <v>low</v>
      </c>
      <c r="E282" s="67">
        <f>datasets!R192</f>
        <v>2.08</v>
      </c>
      <c r="F282" s="67">
        <f>datasets!S192</f>
        <v>2.1100000000000003</v>
      </c>
      <c r="G282" s="67">
        <f>datasets!T192</f>
        <v>2.5200000000000005</v>
      </c>
      <c r="H282" s="67">
        <f>datasets!U192</f>
        <v>2.4100000000000006</v>
      </c>
      <c r="I282" s="67">
        <f>datasets!V192</f>
        <v>2.6500000000000004</v>
      </c>
      <c r="J282" s="67">
        <f>datasets!W192</f>
        <v>2.9300000000000006</v>
      </c>
      <c r="K282" s="67">
        <f>datasets!X192</f>
        <v>2.4100000000000006</v>
      </c>
      <c r="L282" s="78">
        <f>datasets!Y192</f>
        <v>2.3800000000000003</v>
      </c>
      <c r="N282" s="19"/>
      <c r="AB282" s="26">
        <f t="shared" ref="AB282:AB293" si="104">IF($L$218="OK",IFERROR(IF(OR(ISBLANK(E282), ISBLANK(F282),ISBLANK(G282),ISBLANK(H282)),NA(), IF($E$7="Median",MEDIAN(E282:H282),AVERAGE(E282:H282))),""), "")</f>
        <v>2.2600000000000007</v>
      </c>
      <c r="AC282" s="27">
        <f>IF($L$218="OK",IFERROR(IF(OR(ISBLANK(E282), ISBLANK(F282),ISBLANK(G282),ISBLANK(H282)),NA(), STDEV(E282:H282)),""),"")</f>
        <v>0.21863211109075462</v>
      </c>
      <c r="AD282" s="27">
        <f t="shared" ref="AD282:AD293" si="105">IFERROR(AC282^2,"")</f>
        <v>4.7800000000000065E-2</v>
      </c>
      <c r="AE282" s="27">
        <f t="shared" ref="AE282:AE293" si="106">IFERROR(ROUND(SQRT(AVERAGE(AD$282:AD$293)),3),"")</f>
        <v>0.17799999999999999</v>
      </c>
      <c r="AF282" s="28">
        <f>IF($L$218="OK",IFERROR(IF(OR(ISBLANK(I282),ISBLANK(J282),ISBLANK(K282),ISBLANK(L282)),"", IF($E$7="Median",MEDIAN(I282:L282),AVERAGE(I282:L282))),""),"")</f>
        <v>2.5300000000000002</v>
      </c>
      <c r="AG282" s="27">
        <f>IF($L$218="OK",IFERROR(IF(OR(ISBLANK(I282),ISBLANK(J282),ISBLANK(K282),ISBLANK(L282)),NA(), STDEV(I282:L282)),""),"")</f>
        <v>0.25539185578244272</v>
      </c>
      <c r="AH282" s="27">
        <f t="shared" ref="AH282:AH293" si="107">IFERROR(AG282^2,"")</f>
        <v>6.5225000000000019E-2</v>
      </c>
      <c r="AI282" s="27">
        <f t="shared" ref="AI282:AI293" si="108">IFERROR(ROUND(SQRT(AVERAGE(AH$282:AH$293)),3),"")</f>
        <v>0.183</v>
      </c>
      <c r="AJ282" s="29">
        <f>IF($L$278="OK",COUNT(E282:H282),"")</f>
        <v>4</v>
      </c>
      <c r="AK282" s="29">
        <f t="shared" ref="AK282:AK293" si="109">IF(AJ282="","",IF(COUNT($E$282:$E$293)=0,"",COUNT($E$282:$E$293)))</f>
        <v>12</v>
      </c>
      <c r="AL282" s="27">
        <f t="shared" ref="AL282:AL293" si="110">IFERROR(AF282-AB282,"")</f>
        <v>0.26999999999999957</v>
      </c>
      <c r="AM282" s="27">
        <f>IFERROR(AI282*SQRT(1+1/AJ282),"")</f>
        <v>0.20460021994123076</v>
      </c>
      <c r="AN282" s="27">
        <f>IF(AJ282="","",TINV((1-$E$6),AK282*(AJ282-1)))</f>
        <v>1.3055138855362491</v>
      </c>
      <c r="AO282" s="27">
        <f t="shared" ref="AO282:AO293" si="111">IFERROR(AN282*AM282,"")</f>
        <v>0.26710842811704733</v>
      </c>
      <c r="AP282" s="27">
        <f t="shared" ref="AP282:AP293" si="112">IFERROR(AL282-AO282,"")</f>
        <v>2.8915718829522485E-3</v>
      </c>
      <c r="AQ282" s="30">
        <f t="shared" ref="AQ282:AQ293" si="113">IFERROR(AL282+AO282,"")</f>
        <v>0.53710842811704684</v>
      </c>
    </row>
    <row r="283" spans="2:43" ht="15" hidden="1" customHeight="1" x14ac:dyDescent="0.3">
      <c r="B283" s="24" t="str">
        <f>datasets!O193</f>
        <v/>
      </c>
      <c r="C283" s="24" t="str">
        <f>datasets!P193</f>
        <v/>
      </c>
      <c r="D283" s="24" t="str">
        <f>datasets!Q193</f>
        <v>low</v>
      </c>
      <c r="E283" s="67">
        <f>datasets!R193</f>
        <v>2.15</v>
      </c>
      <c r="F283" s="67">
        <f>datasets!S193</f>
        <v>2.4500000000000002</v>
      </c>
      <c r="G283" s="67">
        <f>datasets!T193</f>
        <v>2.4500000000000002</v>
      </c>
      <c r="H283" s="67">
        <f>datasets!U193</f>
        <v>2.3199999999999998</v>
      </c>
      <c r="I283" s="67">
        <f>datasets!V193</f>
        <v>2.7600000000000002</v>
      </c>
      <c r="J283" s="67">
        <f>datasets!W193</f>
        <v>2.54</v>
      </c>
      <c r="K283" s="67">
        <f>datasets!X193</f>
        <v>2.3000000000000003</v>
      </c>
      <c r="L283" s="78">
        <f>datasets!Y193</f>
        <v>2.4900000000000007</v>
      </c>
      <c r="AB283" s="26">
        <f t="shared" si="104"/>
        <v>2.3849999999999998</v>
      </c>
      <c r="AC283" s="27">
        <f t="shared" ref="AC283:AC293" si="114">IF($L$218="OK",IFERROR(IF(OR(ISBLANK(E283), ISBLANK(F283),ISBLANK(G283),ISBLANK(H283)),NA(), STDEV(E283:H283)),""),"")</f>
        <v>0.14221462653327904</v>
      </c>
      <c r="AD283" s="27">
        <f t="shared" si="105"/>
        <v>2.0225000000000035E-2</v>
      </c>
      <c r="AE283" s="27">
        <f t="shared" si="106"/>
        <v>0.17799999999999999</v>
      </c>
      <c r="AF283" s="28">
        <f t="shared" ref="AF283:AF293" si="115">IF($L$218="OK",IFERROR(IF(OR(ISBLANK(I283),ISBLANK(J283),ISBLANK(K283),ISBLANK(L283)),"", IF($E$7="Median",MEDIAN(I283:L283),AVERAGE(I283:L283))),""),"")</f>
        <v>2.5150000000000006</v>
      </c>
      <c r="AG283" s="27">
        <f t="shared" ref="AG283:AG293" si="116">IF($L$218="OK",IFERROR(IF(OR(ISBLANK(I283),ISBLANK(J283),ISBLANK(K283),ISBLANK(L283)),NA(), STDEV(I283:L283)),""),"")</f>
        <v>0.18909873963972715</v>
      </c>
      <c r="AH283" s="27">
        <f t="shared" si="107"/>
        <v>3.5758333333333316E-2</v>
      </c>
      <c r="AI283" s="27">
        <f t="shared" si="108"/>
        <v>0.183</v>
      </c>
      <c r="AJ283" s="29">
        <f t="shared" ref="AJ283:AJ293" si="117">IF($L$278="OK",COUNT(E283:H283),"")</f>
        <v>4</v>
      </c>
      <c r="AK283" s="29">
        <f t="shared" si="109"/>
        <v>12</v>
      </c>
      <c r="AL283" s="27">
        <f t="shared" si="110"/>
        <v>0.13000000000000078</v>
      </c>
      <c r="AM283" s="27">
        <f t="shared" ref="AM283:AM293" si="118">IFERROR(AI283*SQRT(1+1/AJ283),"")</f>
        <v>0.20460021994123076</v>
      </c>
      <c r="AN283" s="27">
        <f t="shared" ref="AN283:AN293" si="119">IF(AJ283="","",TINV((1-$E$6),AK283*(AJ283-1)))</f>
        <v>1.3055138855362491</v>
      </c>
      <c r="AO283" s="27">
        <f t="shared" si="111"/>
        <v>0.26710842811704733</v>
      </c>
      <c r="AP283" s="27">
        <f t="shared" si="112"/>
        <v>-0.13710842811704654</v>
      </c>
      <c r="AQ283" s="30">
        <f t="shared" si="113"/>
        <v>0.39710842811704811</v>
      </c>
    </row>
    <row r="284" spans="2:43" ht="15" hidden="1" customHeight="1" x14ac:dyDescent="0.3">
      <c r="B284" s="24" t="str">
        <f>datasets!O194</f>
        <v/>
      </c>
      <c r="C284" s="24" t="str">
        <f>datasets!P194</f>
        <v/>
      </c>
      <c r="D284" s="24" t="str">
        <f>datasets!Q194</f>
        <v>low</v>
      </c>
      <c r="E284" s="67">
        <f>datasets!R194</f>
        <v>2.69</v>
      </c>
      <c r="F284" s="67">
        <f>datasets!S194</f>
        <v>2.3600000000000003</v>
      </c>
      <c r="G284" s="67">
        <f>datasets!T194</f>
        <v>2.6200000000000006</v>
      </c>
      <c r="H284" s="67">
        <f>datasets!U194</f>
        <v>2.4</v>
      </c>
      <c r="I284" s="67">
        <f>datasets!V194</f>
        <v>2.7300000000000004</v>
      </c>
      <c r="J284" s="67">
        <f>datasets!W194</f>
        <v>2.8400000000000003</v>
      </c>
      <c r="K284" s="67">
        <f>datasets!X194</f>
        <v>2.6200000000000006</v>
      </c>
      <c r="L284" s="78">
        <f>datasets!Y194</f>
        <v>2.4</v>
      </c>
      <c r="AB284" s="26">
        <f t="shared" si="104"/>
        <v>2.5100000000000002</v>
      </c>
      <c r="AC284" s="27">
        <f t="shared" si="114"/>
        <v>0.16214705259938175</v>
      </c>
      <c r="AD284" s="27">
        <f t="shared" si="105"/>
        <v>2.6291666666666672E-2</v>
      </c>
      <c r="AE284" s="27">
        <f t="shared" si="106"/>
        <v>0.17799999999999999</v>
      </c>
      <c r="AF284" s="28">
        <f t="shared" si="115"/>
        <v>2.6750000000000007</v>
      </c>
      <c r="AG284" s="27">
        <f t="shared" si="116"/>
        <v>0.1878607640425928</v>
      </c>
      <c r="AH284" s="27">
        <f t="shared" si="107"/>
        <v>3.5291666666666728E-2</v>
      </c>
      <c r="AI284" s="27">
        <f t="shared" si="108"/>
        <v>0.183</v>
      </c>
      <c r="AJ284" s="29">
        <f t="shared" si="117"/>
        <v>4</v>
      </c>
      <c r="AK284" s="29">
        <f t="shared" si="109"/>
        <v>12</v>
      </c>
      <c r="AL284" s="27">
        <f t="shared" si="110"/>
        <v>0.16500000000000048</v>
      </c>
      <c r="AM284" s="27">
        <f t="shared" si="118"/>
        <v>0.20460021994123076</v>
      </c>
      <c r="AN284" s="27">
        <f t="shared" si="119"/>
        <v>1.3055138855362491</v>
      </c>
      <c r="AO284" s="27">
        <f t="shared" si="111"/>
        <v>0.26710842811704733</v>
      </c>
      <c r="AP284" s="27">
        <f t="shared" si="112"/>
        <v>-0.10210842811704685</v>
      </c>
      <c r="AQ284" s="30">
        <f t="shared" si="113"/>
        <v>0.4321084281170478</v>
      </c>
    </row>
    <row r="285" spans="2:43" ht="15" hidden="1" customHeight="1" x14ac:dyDescent="0.3">
      <c r="B285" s="24" t="str">
        <f>datasets!O195</f>
        <v/>
      </c>
      <c r="C285" s="24" t="str">
        <f>datasets!P195</f>
        <v/>
      </c>
      <c r="D285" s="24" t="str">
        <f>datasets!Q195</f>
        <v>low</v>
      </c>
      <c r="E285" s="67">
        <f>datasets!R195</f>
        <v>2.5299999999999998</v>
      </c>
      <c r="F285" s="67">
        <f>datasets!S195</f>
        <v>2.6200000000000006</v>
      </c>
      <c r="G285" s="67">
        <f>datasets!T195</f>
        <v>2.54</v>
      </c>
      <c r="H285" s="67">
        <f>datasets!U195</f>
        <v>2.78</v>
      </c>
      <c r="I285" s="67">
        <f>datasets!V195</f>
        <v>2.8200000000000003</v>
      </c>
      <c r="J285" s="67">
        <f>datasets!W195</f>
        <v>2.7400000000000007</v>
      </c>
      <c r="K285" s="67">
        <f>datasets!X195</f>
        <v>2.5099999999999998</v>
      </c>
      <c r="L285" s="78">
        <f>datasets!Y195</f>
        <v>2.72</v>
      </c>
      <c r="AB285" s="26">
        <f t="shared" si="104"/>
        <v>2.58</v>
      </c>
      <c r="AC285" s="27">
        <f t="shared" si="114"/>
        <v>0.11557825631723868</v>
      </c>
      <c r="AD285" s="27">
        <f t="shared" si="105"/>
        <v>1.3358333333333324E-2</v>
      </c>
      <c r="AE285" s="27">
        <f t="shared" si="106"/>
        <v>0.17799999999999999</v>
      </c>
      <c r="AF285" s="28">
        <f t="shared" si="115"/>
        <v>2.7300000000000004</v>
      </c>
      <c r="AG285" s="27">
        <f t="shared" si="116"/>
        <v>0.13225606476327179</v>
      </c>
      <c r="AH285" s="27">
        <f t="shared" si="107"/>
        <v>1.7491666666666742E-2</v>
      </c>
      <c r="AI285" s="27">
        <f t="shared" si="108"/>
        <v>0.183</v>
      </c>
      <c r="AJ285" s="29">
        <f t="shared" si="117"/>
        <v>4</v>
      </c>
      <c r="AK285" s="29">
        <f t="shared" si="109"/>
        <v>12</v>
      </c>
      <c r="AL285" s="27">
        <f t="shared" si="110"/>
        <v>0.15000000000000036</v>
      </c>
      <c r="AM285" s="27">
        <f t="shared" si="118"/>
        <v>0.20460021994123076</v>
      </c>
      <c r="AN285" s="27">
        <f t="shared" si="119"/>
        <v>1.3055138855362491</v>
      </c>
      <c r="AO285" s="27">
        <f t="shared" si="111"/>
        <v>0.26710842811704733</v>
      </c>
      <c r="AP285" s="27">
        <f t="shared" si="112"/>
        <v>-0.11710842811704697</v>
      </c>
      <c r="AQ285" s="30">
        <f t="shared" si="113"/>
        <v>0.41710842811704768</v>
      </c>
    </row>
    <row r="286" spans="2:43" ht="15" hidden="1" customHeight="1" x14ac:dyDescent="0.3">
      <c r="B286" s="24" t="str">
        <f>datasets!O196</f>
        <v/>
      </c>
      <c r="C286" s="24" t="str">
        <f>datasets!P196</f>
        <v/>
      </c>
      <c r="D286" s="24" t="str">
        <f>datasets!Q196</f>
        <v>medium</v>
      </c>
      <c r="E286" s="67">
        <f>datasets!R196</f>
        <v>2.89</v>
      </c>
      <c r="F286" s="67">
        <f>datasets!S196</f>
        <v>2.88</v>
      </c>
      <c r="G286" s="67">
        <f>datasets!T196</f>
        <v>2.94</v>
      </c>
      <c r="H286" s="67">
        <f>datasets!U196</f>
        <v>2.8600000000000003</v>
      </c>
      <c r="I286" s="67">
        <f>datasets!V196</f>
        <v>2.8100000000000005</v>
      </c>
      <c r="J286" s="67">
        <f>datasets!W196</f>
        <v>2.6600000000000006</v>
      </c>
      <c r="K286" s="67">
        <f>datasets!X196</f>
        <v>3.0400000000000005</v>
      </c>
      <c r="L286" s="78">
        <f>datasets!Y196</f>
        <v>3.0800000000000005</v>
      </c>
      <c r="AB286" s="26">
        <f t="shared" si="104"/>
        <v>2.8849999999999998</v>
      </c>
      <c r="AC286" s="27">
        <f t="shared" si="114"/>
        <v>3.403429642777011E-2</v>
      </c>
      <c r="AD286" s="27">
        <f t="shared" si="105"/>
        <v>1.1583333333333252E-3</v>
      </c>
      <c r="AE286" s="27">
        <f t="shared" si="106"/>
        <v>0.17799999999999999</v>
      </c>
      <c r="AF286" s="28">
        <f t="shared" si="115"/>
        <v>2.9250000000000007</v>
      </c>
      <c r="AG286" s="27">
        <f t="shared" si="116"/>
        <v>0.19805302320338355</v>
      </c>
      <c r="AH286" s="27">
        <f t="shared" si="107"/>
        <v>3.9224999999999982E-2</v>
      </c>
      <c r="AI286" s="27">
        <f t="shared" si="108"/>
        <v>0.183</v>
      </c>
      <c r="AJ286" s="29">
        <f t="shared" si="117"/>
        <v>4</v>
      </c>
      <c r="AK286" s="29">
        <f t="shared" si="109"/>
        <v>12</v>
      </c>
      <c r="AL286" s="27">
        <f t="shared" si="110"/>
        <v>4.0000000000000924E-2</v>
      </c>
      <c r="AM286" s="27">
        <f t="shared" si="118"/>
        <v>0.20460021994123076</v>
      </c>
      <c r="AN286" s="27">
        <f t="shared" si="119"/>
        <v>1.3055138855362491</v>
      </c>
      <c r="AO286" s="27">
        <f t="shared" si="111"/>
        <v>0.26710842811704733</v>
      </c>
      <c r="AP286" s="27">
        <f t="shared" si="112"/>
        <v>-0.2271084281170464</v>
      </c>
      <c r="AQ286" s="30">
        <f t="shared" si="113"/>
        <v>0.30710842811704825</v>
      </c>
    </row>
    <row r="287" spans="2:43" ht="15" hidden="1" customHeight="1" x14ac:dyDescent="0.3">
      <c r="B287" s="24" t="str">
        <f>datasets!O197</f>
        <v/>
      </c>
      <c r="C287" s="24" t="str">
        <f>datasets!P197</f>
        <v/>
      </c>
      <c r="D287" s="24" t="str">
        <f>datasets!Q197</f>
        <v>medium</v>
      </c>
      <c r="E287" s="67">
        <f>datasets!R197</f>
        <v>2.83</v>
      </c>
      <c r="F287" s="67">
        <f>datasets!S197</f>
        <v>2.9300000000000006</v>
      </c>
      <c r="G287" s="67">
        <f>datasets!T197</f>
        <v>2.9300000000000006</v>
      </c>
      <c r="H287" s="67">
        <f>datasets!U197</f>
        <v>2.9800000000000004</v>
      </c>
      <c r="I287" s="67">
        <f>datasets!V197</f>
        <v>2.91</v>
      </c>
      <c r="J287" s="67">
        <f>datasets!W197</f>
        <v>3.1100000000000003</v>
      </c>
      <c r="K287" s="67">
        <f>datasets!X197</f>
        <v>2.96</v>
      </c>
      <c r="L287" s="78">
        <f>datasets!Y197</f>
        <v>2.9700000000000006</v>
      </c>
      <c r="AB287" s="26">
        <f t="shared" si="104"/>
        <v>2.9300000000000006</v>
      </c>
      <c r="AC287" s="27">
        <f t="shared" si="114"/>
        <v>6.2915286960589761E-2</v>
      </c>
      <c r="AD287" s="27">
        <f t="shared" si="105"/>
        <v>3.9583333333333562E-3</v>
      </c>
      <c r="AE287" s="27">
        <f t="shared" si="106"/>
        <v>0.17799999999999999</v>
      </c>
      <c r="AF287" s="28">
        <f t="shared" si="115"/>
        <v>2.9650000000000003</v>
      </c>
      <c r="AG287" s="27">
        <f t="shared" si="116"/>
        <v>8.5780728216385202E-2</v>
      </c>
      <c r="AH287" s="27">
        <f t="shared" si="107"/>
        <v>7.3583333333333443E-3</v>
      </c>
      <c r="AI287" s="27">
        <f t="shared" si="108"/>
        <v>0.183</v>
      </c>
      <c r="AJ287" s="29">
        <f t="shared" si="117"/>
        <v>4</v>
      </c>
      <c r="AK287" s="29">
        <f t="shared" si="109"/>
        <v>12</v>
      </c>
      <c r="AL287" s="27">
        <f t="shared" si="110"/>
        <v>3.4999999999999698E-2</v>
      </c>
      <c r="AM287" s="27">
        <f t="shared" si="118"/>
        <v>0.20460021994123076</v>
      </c>
      <c r="AN287" s="27">
        <f t="shared" si="119"/>
        <v>1.3055138855362491</v>
      </c>
      <c r="AO287" s="27">
        <f t="shared" si="111"/>
        <v>0.26710842811704733</v>
      </c>
      <c r="AP287" s="27">
        <f t="shared" si="112"/>
        <v>-0.23210842811704763</v>
      </c>
      <c r="AQ287" s="30">
        <f t="shared" si="113"/>
        <v>0.30210842811704702</v>
      </c>
    </row>
    <row r="288" spans="2:43" ht="15" hidden="1" customHeight="1" x14ac:dyDescent="0.3">
      <c r="B288" s="24" t="str">
        <f>datasets!O198</f>
        <v/>
      </c>
      <c r="C288" s="24" t="str">
        <f>datasets!P198</f>
        <v/>
      </c>
      <c r="D288" s="24" t="str">
        <f>datasets!Q198</f>
        <v>medium</v>
      </c>
      <c r="E288" s="67">
        <f>datasets!R198</f>
        <v>3.3600000000000003</v>
      </c>
      <c r="F288" s="67">
        <f>datasets!S198</f>
        <v>3.18</v>
      </c>
      <c r="G288" s="67">
        <f>datasets!T198</f>
        <v>2.91</v>
      </c>
      <c r="H288" s="67">
        <f>datasets!U198</f>
        <v>2.9300000000000006</v>
      </c>
      <c r="I288" s="67">
        <f>datasets!V198</f>
        <v>3.0800000000000005</v>
      </c>
      <c r="J288" s="67">
        <f>datasets!W198</f>
        <v>3.15</v>
      </c>
      <c r="K288" s="67">
        <f>datasets!X198</f>
        <v>2.99</v>
      </c>
      <c r="L288" s="78">
        <f>datasets!Y198</f>
        <v>2.9000000000000004</v>
      </c>
      <c r="AB288" s="26">
        <f t="shared" si="104"/>
        <v>3.0550000000000006</v>
      </c>
      <c r="AC288" s="27">
        <f t="shared" si="114"/>
        <v>0.2151743479135001</v>
      </c>
      <c r="AD288" s="27">
        <f t="shared" si="105"/>
        <v>4.629999999999998E-2</v>
      </c>
      <c r="AE288" s="27">
        <f t="shared" si="106"/>
        <v>0.17799999999999999</v>
      </c>
      <c r="AF288" s="28">
        <f t="shared" si="115"/>
        <v>3.0350000000000001</v>
      </c>
      <c r="AG288" s="27">
        <f t="shared" si="116"/>
        <v>0.10862780491200202</v>
      </c>
      <c r="AH288" s="27">
        <f t="shared" si="107"/>
        <v>1.179999999999997E-2</v>
      </c>
      <c r="AI288" s="27">
        <f t="shared" si="108"/>
        <v>0.183</v>
      </c>
      <c r="AJ288" s="29">
        <f t="shared" si="117"/>
        <v>4</v>
      </c>
      <c r="AK288" s="29">
        <f t="shared" si="109"/>
        <v>12</v>
      </c>
      <c r="AL288" s="27">
        <f t="shared" si="110"/>
        <v>-2.0000000000000462E-2</v>
      </c>
      <c r="AM288" s="27">
        <f t="shared" si="118"/>
        <v>0.20460021994123076</v>
      </c>
      <c r="AN288" s="27">
        <f t="shared" si="119"/>
        <v>1.3055138855362491</v>
      </c>
      <c r="AO288" s="27">
        <f t="shared" si="111"/>
        <v>0.26710842811704733</v>
      </c>
      <c r="AP288" s="27">
        <f t="shared" si="112"/>
        <v>-0.28710842811704779</v>
      </c>
      <c r="AQ288" s="30">
        <f t="shared" si="113"/>
        <v>0.24710842811704686</v>
      </c>
    </row>
    <row r="289" spans="2:43" ht="15" hidden="1" customHeight="1" x14ac:dyDescent="0.3">
      <c r="B289" s="24" t="str">
        <f>datasets!O199</f>
        <v/>
      </c>
      <c r="C289" s="24" t="str">
        <f>datasets!P199</f>
        <v/>
      </c>
      <c r="D289" s="24" t="str">
        <f>datasets!Q199</f>
        <v>medium</v>
      </c>
      <c r="E289" s="67">
        <f>datasets!R199</f>
        <v>3.2800000000000002</v>
      </c>
      <c r="F289" s="67">
        <f>datasets!S199</f>
        <v>3.26</v>
      </c>
      <c r="G289" s="67">
        <f>datasets!T199</f>
        <v>2.9700000000000006</v>
      </c>
      <c r="H289" s="67">
        <f>datasets!U199</f>
        <v>2.91</v>
      </c>
      <c r="I289" s="67">
        <f>datasets!V199</f>
        <v>3.2000000000000006</v>
      </c>
      <c r="J289" s="67">
        <f>datasets!W199</f>
        <v>3.2000000000000006</v>
      </c>
      <c r="K289" s="67">
        <f>datasets!X199</f>
        <v>2.94</v>
      </c>
      <c r="L289" s="78">
        <f>datasets!Y199</f>
        <v>2.91</v>
      </c>
      <c r="AB289" s="26">
        <f t="shared" si="104"/>
        <v>3.1150000000000002</v>
      </c>
      <c r="AC289" s="27">
        <f t="shared" si="114"/>
        <v>0.19226717521892966</v>
      </c>
      <c r="AD289" s="27">
        <f t="shared" si="105"/>
        <v>3.6966666666666599E-2</v>
      </c>
      <c r="AE289" s="27">
        <f t="shared" si="106"/>
        <v>0.17799999999999999</v>
      </c>
      <c r="AF289" s="28">
        <f t="shared" si="115"/>
        <v>3.0700000000000003</v>
      </c>
      <c r="AG289" s="27">
        <f t="shared" si="116"/>
        <v>0.15924300089276588</v>
      </c>
      <c r="AH289" s="27">
        <f t="shared" si="107"/>
        <v>2.5358333333333438E-2</v>
      </c>
      <c r="AI289" s="27">
        <f t="shared" si="108"/>
        <v>0.183</v>
      </c>
      <c r="AJ289" s="29">
        <f t="shared" si="117"/>
        <v>4</v>
      </c>
      <c r="AK289" s="29">
        <f t="shared" si="109"/>
        <v>12</v>
      </c>
      <c r="AL289" s="27">
        <f t="shared" si="110"/>
        <v>-4.4999999999999929E-2</v>
      </c>
      <c r="AM289" s="27">
        <f t="shared" si="118"/>
        <v>0.20460021994123076</v>
      </c>
      <c r="AN289" s="27">
        <f t="shared" si="119"/>
        <v>1.3055138855362491</v>
      </c>
      <c r="AO289" s="27">
        <f t="shared" si="111"/>
        <v>0.26710842811704733</v>
      </c>
      <c r="AP289" s="27">
        <f t="shared" si="112"/>
        <v>-0.31210842811704725</v>
      </c>
      <c r="AQ289" s="30">
        <f t="shared" si="113"/>
        <v>0.2221084281170474</v>
      </c>
    </row>
    <row r="290" spans="2:43" ht="15" hidden="1" customHeight="1" x14ac:dyDescent="0.3">
      <c r="B290" s="24" t="str">
        <f>datasets!O200</f>
        <v/>
      </c>
      <c r="C290" s="24" t="str">
        <f>datasets!P200</f>
        <v/>
      </c>
      <c r="D290" s="24" t="str">
        <f>datasets!Q200</f>
        <v>high</v>
      </c>
      <c r="E290" s="67">
        <f>datasets!R200</f>
        <v>4.080000000000001</v>
      </c>
      <c r="F290" s="67">
        <f>datasets!S200</f>
        <v>3.8000000000000003</v>
      </c>
      <c r="G290" s="67">
        <f>datasets!T200</f>
        <v>4.1800000000000006</v>
      </c>
      <c r="H290" s="67">
        <f>datasets!U200</f>
        <v>4</v>
      </c>
      <c r="I290" s="67">
        <f>datasets!V200</f>
        <v>4.620000000000001</v>
      </c>
      <c r="J290" s="67">
        <f>datasets!W200</f>
        <v>4.3600000000000003</v>
      </c>
      <c r="K290" s="67">
        <f>datasets!X200</f>
        <v>4.26</v>
      </c>
      <c r="L290" s="78">
        <f>datasets!Y200</f>
        <v>4.080000000000001</v>
      </c>
      <c r="AB290" s="26">
        <f t="shared" si="104"/>
        <v>4.0400000000000009</v>
      </c>
      <c r="AC290" s="27">
        <f t="shared" si="114"/>
        <v>0.16114175953695781</v>
      </c>
      <c r="AD290" s="27">
        <f t="shared" si="105"/>
        <v>2.5966666666666732E-2</v>
      </c>
      <c r="AE290" s="27">
        <f t="shared" si="106"/>
        <v>0.17799999999999999</v>
      </c>
      <c r="AF290" s="28">
        <f t="shared" si="115"/>
        <v>4.3100000000000005</v>
      </c>
      <c r="AG290" s="27">
        <f t="shared" si="116"/>
        <v>0.225388553391693</v>
      </c>
      <c r="AH290" s="27">
        <f t="shared" si="107"/>
        <v>5.0800000000000047E-2</v>
      </c>
      <c r="AI290" s="27">
        <f t="shared" si="108"/>
        <v>0.183</v>
      </c>
      <c r="AJ290" s="29">
        <f t="shared" si="117"/>
        <v>4</v>
      </c>
      <c r="AK290" s="29">
        <f t="shared" si="109"/>
        <v>12</v>
      </c>
      <c r="AL290" s="27">
        <f t="shared" si="110"/>
        <v>0.26999999999999957</v>
      </c>
      <c r="AM290" s="27">
        <f t="shared" si="118"/>
        <v>0.20460021994123076</v>
      </c>
      <c r="AN290" s="27">
        <f t="shared" si="119"/>
        <v>1.3055138855362491</v>
      </c>
      <c r="AO290" s="27">
        <f t="shared" si="111"/>
        <v>0.26710842811704733</v>
      </c>
      <c r="AP290" s="27">
        <f t="shared" si="112"/>
        <v>2.8915718829522485E-3</v>
      </c>
      <c r="AQ290" s="30">
        <f t="shared" si="113"/>
        <v>0.53710842811704684</v>
      </c>
    </row>
    <row r="291" spans="2:43" ht="15" hidden="1" customHeight="1" x14ac:dyDescent="0.3">
      <c r="B291" s="24" t="str">
        <f>datasets!O201</f>
        <v/>
      </c>
      <c r="C291" s="24" t="str">
        <f>datasets!P201</f>
        <v/>
      </c>
      <c r="D291" s="24" t="str">
        <f>datasets!Q201</f>
        <v>high</v>
      </c>
      <c r="E291" s="67">
        <f>datasets!R201</f>
        <v>3.9400000000000008</v>
      </c>
      <c r="F291" s="67">
        <f>datasets!S201</f>
        <v>3.7900000000000005</v>
      </c>
      <c r="G291" s="67">
        <f>datasets!T201</f>
        <v>4.3400000000000007</v>
      </c>
      <c r="H291" s="67">
        <f>datasets!U201</f>
        <v>4.2</v>
      </c>
      <c r="I291" s="67">
        <f>datasets!V201</f>
        <v>4.1100000000000003</v>
      </c>
      <c r="J291" s="67">
        <f>datasets!W201</f>
        <v>4.120000000000001</v>
      </c>
      <c r="K291" s="67">
        <f>datasets!X201</f>
        <v>4.1500000000000004</v>
      </c>
      <c r="L291" s="78">
        <f>datasets!Y201</f>
        <v>4.080000000000001</v>
      </c>
      <c r="AB291" s="26">
        <f t="shared" si="104"/>
        <v>4.07</v>
      </c>
      <c r="AC291" s="27">
        <f t="shared" si="114"/>
        <v>0.2483780720326709</v>
      </c>
      <c r="AD291" s="27">
        <f t="shared" si="105"/>
        <v>6.1691666666666652E-2</v>
      </c>
      <c r="AE291" s="27">
        <f t="shared" si="106"/>
        <v>0.17799999999999999</v>
      </c>
      <c r="AF291" s="28">
        <f t="shared" si="115"/>
        <v>4.1150000000000002</v>
      </c>
      <c r="AG291" s="27">
        <f t="shared" si="116"/>
        <v>2.8867513459481083E-2</v>
      </c>
      <c r="AH291" s="27">
        <f t="shared" si="107"/>
        <v>8.3333333333332146E-4</v>
      </c>
      <c r="AI291" s="27">
        <f t="shared" si="108"/>
        <v>0.183</v>
      </c>
      <c r="AJ291" s="29">
        <f t="shared" si="117"/>
        <v>4</v>
      </c>
      <c r="AK291" s="29">
        <f t="shared" si="109"/>
        <v>12</v>
      </c>
      <c r="AL291" s="27">
        <f t="shared" si="110"/>
        <v>4.4999999999999929E-2</v>
      </c>
      <c r="AM291" s="27">
        <f t="shared" si="118"/>
        <v>0.20460021994123076</v>
      </c>
      <c r="AN291" s="27">
        <f t="shared" si="119"/>
        <v>1.3055138855362491</v>
      </c>
      <c r="AO291" s="27">
        <f t="shared" si="111"/>
        <v>0.26710842811704733</v>
      </c>
      <c r="AP291" s="27">
        <f t="shared" si="112"/>
        <v>-0.2221084281170474</v>
      </c>
      <c r="AQ291" s="30">
        <f t="shared" si="113"/>
        <v>0.31210842811704725</v>
      </c>
    </row>
    <row r="292" spans="2:43" ht="15" hidden="1" customHeight="1" x14ac:dyDescent="0.3">
      <c r="B292" s="24" t="str">
        <f>datasets!O202</f>
        <v/>
      </c>
      <c r="C292" s="24" t="str">
        <f>datasets!P202</f>
        <v/>
      </c>
      <c r="D292" s="24" t="str">
        <f>datasets!Q202</f>
        <v>high</v>
      </c>
      <c r="E292" s="67">
        <f>datasets!R202</f>
        <v>4.1500000000000004</v>
      </c>
      <c r="F292" s="67">
        <f>datasets!S202</f>
        <v>3.7200000000000006</v>
      </c>
      <c r="G292" s="67">
        <f>datasets!T202</f>
        <v>4.3400000000000007</v>
      </c>
      <c r="H292" s="67">
        <f>datasets!U202</f>
        <v>4.1100000000000003</v>
      </c>
      <c r="I292" s="67">
        <f>datasets!V202</f>
        <v>3.9800000000000004</v>
      </c>
      <c r="J292" s="67">
        <f>datasets!W202</f>
        <v>3.7400000000000007</v>
      </c>
      <c r="K292" s="67">
        <f>datasets!X202</f>
        <v>4.3</v>
      </c>
      <c r="L292" s="78">
        <f>datasets!Y202</f>
        <v>4.080000000000001</v>
      </c>
      <c r="AB292" s="26">
        <f t="shared" si="104"/>
        <v>4.1300000000000008</v>
      </c>
      <c r="AC292" s="27">
        <f t="shared" si="114"/>
        <v>0.26012817353502227</v>
      </c>
      <c r="AD292" s="27">
        <f t="shared" si="105"/>
        <v>6.7666666666666653E-2</v>
      </c>
      <c r="AE292" s="27">
        <f t="shared" si="106"/>
        <v>0.17799999999999999</v>
      </c>
      <c r="AF292" s="28">
        <f t="shared" si="115"/>
        <v>4.0300000000000011</v>
      </c>
      <c r="AG292" s="27">
        <f t="shared" si="116"/>
        <v>0.23230726778701205</v>
      </c>
      <c r="AH292" s="27">
        <f t="shared" si="107"/>
        <v>5.3966666666666524E-2</v>
      </c>
      <c r="AI292" s="27">
        <f t="shared" si="108"/>
        <v>0.183</v>
      </c>
      <c r="AJ292" s="29">
        <f t="shared" si="117"/>
        <v>4</v>
      </c>
      <c r="AK292" s="29">
        <f t="shared" si="109"/>
        <v>12</v>
      </c>
      <c r="AL292" s="27">
        <f t="shared" si="110"/>
        <v>-9.9999999999999645E-2</v>
      </c>
      <c r="AM292" s="27">
        <f t="shared" si="118"/>
        <v>0.20460021994123076</v>
      </c>
      <c r="AN292" s="27">
        <f t="shared" si="119"/>
        <v>1.3055138855362491</v>
      </c>
      <c r="AO292" s="27">
        <f t="shared" si="111"/>
        <v>0.26710842811704733</v>
      </c>
      <c r="AP292" s="27">
        <f t="shared" si="112"/>
        <v>-0.36710842811704697</v>
      </c>
      <c r="AQ292" s="30">
        <f t="shared" si="113"/>
        <v>0.16710842811704768</v>
      </c>
    </row>
    <row r="293" spans="2:43" ht="15" hidden="1" customHeight="1" x14ac:dyDescent="0.3">
      <c r="B293" s="24" t="str">
        <f>datasets!O203</f>
        <v/>
      </c>
      <c r="C293" s="24" t="str">
        <f>datasets!P203</f>
        <v/>
      </c>
      <c r="D293" s="24" t="str">
        <f>datasets!Q203</f>
        <v>high</v>
      </c>
      <c r="E293" s="67">
        <f>datasets!R203</f>
        <v>4.26</v>
      </c>
      <c r="F293" s="67">
        <f>datasets!S203</f>
        <v>4.2300000000000013</v>
      </c>
      <c r="G293" s="67">
        <f>datasets!T203</f>
        <v>4.1100000000000003</v>
      </c>
      <c r="H293" s="67">
        <f>datasets!U203</f>
        <v>3.890000000000001</v>
      </c>
      <c r="I293" s="67">
        <f>datasets!V203</f>
        <v>4.5600000000000005</v>
      </c>
      <c r="J293" s="67">
        <f>datasets!W203</f>
        <v>4.5100000000000007</v>
      </c>
      <c r="K293" s="67">
        <f>datasets!X203</f>
        <v>4.120000000000001</v>
      </c>
      <c r="L293" s="78">
        <f>datasets!Y203</f>
        <v>4.1100000000000003</v>
      </c>
      <c r="AB293" s="26">
        <f t="shared" si="104"/>
        <v>4.1700000000000008</v>
      </c>
      <c r="AC293" s="27">
        <f t="shared" si="114"/>
        <v>0.16800297616411417</v>
      </c>
      <c r="AD293" s="27">
        <f t="shared" si="105"/>
        <v>2.8224999999999913E-2</v>
      </c>
      <c r="AE293" s="27">
        <f t="shared" si="106"/>
        <v>0.17799999999999999</v>
      </c>
      <c r="AF293" s="28">
        <f t="shared" si="115"/>
        <v>4.3150000000000013</v>
      </c>
      <c r="AG293" s="27">
        <f t="shared" si="116"/>
        <v>0.24337899115029077</v>
      </c>
      <c r="AH293" s="27">
        <f t="shared" si="107"/>
        <v>5.9233333333333311E-2</v>
      </c>
      <c r="AI293" s="27">
        <f t="shared" si="108"/>
        <v>0.183</v>
      </c>
      <c r="AJ293" s="29">
        <f t="shared" si="117"/>
        <v>4</v>
      </c>
      <c r="AK293" s="29">
        <f t="shared" si="109"/>
        <v>12</v>
      </c>
      <c r="AL293" s="27">
        <f t="shared" si="110"/>
        <v>0.14500000000000046</v>
      </c>
      <c r="AM293" s="27">
        <f t="shared" si="118"/>
        <v>0.20460021994123076</v>
      </c>
      <c r="AN293" s="27">
        <f t="shared" si="119"/>
        <v>1.3055138855362491</v>
      </c>
      <c r="AO293" s="27">
        <f t="shared" si="111"/>
        <v>0.26710842811704733</v>
      </c>
      <c r="AP293" s="27">
        <f t="shared" si="112"/>
        <v>-0.12210842811704686</v>
      </c>
      <c r="AQ293" s="30">
        <f t="shared" si="113"/>
        <v>0.41210842811704779</v>
      </c>
    </row>
    <row r="294" spans="2:43" hidden="1" x14ac:dyDescent="0.3">
      <c r="B294" s="6"/>
      <c r="C294" s="6"/>
      <c r="D294" s="6"/>
      <c r="E294" s="6"/>
      <c r="F294" s="6"/>
      <c r="G294" s="6"/>
      <c r="H294" s="6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6" t="str">
        <f>IF(AJ294="","",TINV((1-$E$6),AK294*(AJ294-1)))</f>
        <v/>
      </c>
      <c r="AO294" s="6"/>
      <c r="AP294" s="6"/>
    </row>
    <row r="295" spans="2:43" hidden="1" x14ac:dyDescent="0.3">
      <c r="C295" s="12" t="str">
        <f>IF(AND(E295=0.5,F295=-0.5),"AL = +/- 0.5","AL = +/- 4SDr")</f>
        <v>AL = +/- 4SDr</v>
      </c>
      <c r="D295" s="8">
        <f>MIN(AB282:AB293)-0.5</f>
        <v>1.7600000000000007</v>
      </c>
      <c r="E295" s="15">
        <f>IFERROR(IF(COUNTIF($R$85:$R$96,"=NO")&gt;0,IF($N$99&gt;0.125,4*$N$99,0.5),0.5),0.5)</f>
        <v>0.71199999999999997</v>
      </c>
      <c r="F295" s="15">
        <f>IFERROR(IF(COUNTIF($R$85:$R$96,"=NO")&gt;0,IF($N$99&gt;0.125,-4*$N$99,-0.5),-0.5),-0.5)</f>
        <v>-0.71199999999999997</v>
      </c>
      <c r="G295" s="12">
        <v>0.5</v>
      </c>
      <c r="H295" s="12">
        <v>-0.5</v>
      </c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 t="str">
        <f>IF(AJ295="","",TINV((1-$E$6),AK295*(AJ295-1)))</f>
        <v/>
      </c>
      <c r="AO295" s="6"/>
      <c r="AP295" s="6"/>
      <c r="AQ295" s="6"/>
    </row>
    <row r="296" spans="2:43" hidden="1" x14ac:dyDescent="0.3">
      <c r="D296" s="8">
        <f>MAX(AB282:AB293)+0.5</f>
        <v>4.6700000000000008</v>
      </c>
      <c r="E296" s="15">
        <f>IFERROR(IF(COUNTIF($R$85:$R$96,"=NO")&gt;0,IF($N$99&gt;0.125,4*$N$99,0.5),0.5),0.5)</f>
        <v>0.71199999999999997</v>
      </c>
      <c r="F296" s="15">
        <f>IFERROR(IF(COUNTIF($R$85:$R$96,"=NO")&gt;0,IF($N$99&gt;0.125,-4*$N$99,-0.5),-0.5),-0.5)</f>
        <v>-0.71199999999999997</v>
      </c>
      <c r="G296" s="12">
        <v>0.5</v>
      </c>
      <c r="H296" s="12">
        <v>-0.5</v>
      </c>
      <c r="AN296" s="1" t="str">
        <f>IF(AJ296="","",TINV((1-$E$6),AK296*(AJ296-1)))</f>
        <v/>
      </c>
    </row>
    <row r="297" spans="2:43" ht="13.8" hidden="1" thickBot="1" x14ac:dyDescent="0.35"/>
    <row r="298" spans="2:43" ht="12.75" hidden="1" customHeight="1" thickBot="1" x14ac:dyDescent="0.35">
      <c r="B298" s="167" t="str">
        <f>datasets!B207</f>
        <v>(Food) Category 5</v>
      </c>
      <c r="C298" s="165"/>
      <c r="D298" s="168" t="str">
        <f>datasets!D207</f>
        <v>Category 5</v>
      </c>
      <c r="E298" s="169"/>
      <c r="L298" s="1" t="str">
        <f>IF(COUNTBLANK(E302:L313)=0,"OK","KO")</f>
        <v>OK</v>
      </c>
    </row>
    <row r="299" spans="2:43" ht="13.8" hidden="1" thickBot="1" x14ac:dyDescent="0.35">
      <c r="B299" s="167" t="str">
        <f>datasets!B208</f>
        <v>(Food) Type 5</v>
      </c>
      <c r="C299" s="165"/>
      <c r="D299" s="168" t="str">
        <f>datasets!D208</f>
        <v>Type 5</v>
      </c>
      <c r="E299" s="169"/>
    </row>
    <row r="300" spans="2:43" ht="25.95" hidden="1" customHeight="1" x14ac:dyDescent="0.3">
      <c r="B300" s="162"/>
      <c r="C300" s="163"/>
      <c r="D300" s="163"/>
      <c r="E300" s="159" t="s">
        <v>1</v>
      </c>
      <c r="F300" s="160"/>
      <c r="G300" s="160"/>
      <c r="H300" s="161"/>
      <c r="I300" s="159" t="s">
        <v>2</v>
      </c>
      <c r="J300" s="160"/>
      <c r="K300" s="160"/>
      <c r="L300" s="161"/>
      <c r="AB300" s="162" t="s">
        <v>1</v>
      </c>
      <c r="AC300" s="163"/>
      <c r="AD300" s="163"/>
      <c r="AE300" s="163"/>
      <c r="AF300" s="163" t="s">
        <v>2</v>
      </c>
      <c r="AG300" s="163"/>
      <c r="AH300" s="163"/>
      <c r="AI300" s="163"/>
      <c r="AJ300" s="164" t="s">
        <v>90</v>
      </c>
      <c r="AK300" s="165"/>
      <c r="AL300" s="165"/>
      <c r="AM300" s="165"/>
      <c r="AN300" s="165"/>
      <c r="AO300" s="165"/>
      <c r="AP300" s="165"/>
      <c r="AQ300" s="166"/>
    </row>
    <row r="301" spans="2:43" ht="27" hidden="1" thickBot="1" x14ac:dyDescent="0.35">
      <c r="B301" s="46" t="s">
        <v>39</v>
      </c>
      <c r="C301" s="58" t="s">
        <v>0</v>
      </c>
      <c r="D301" s="58" t="s">
        <v>7</v>
      </c>
      <c r="E301" s="58" t="s">
        <v>3</v>
      </c>
      <c r="F301" s="58" t="s">
        <v>4</v>
      </c>
      <c r="G301" s="58" t="s">
        <v>5</v>
      </c>
      <c r="H301" s="58" t="s">
        <v>6</v>
      </c>
      <c r="I301" s="102" t="s">
        <v>3</v>
      </c>
      <c r="J301" s="102" t="s">
        <v>4</v>
      </c>
      <c r="K301" s="102" t="s">
        <v>5</v>
      </c>
      <c r="L301" s="102" t="s">
        <v>6</v>
      </c>
      <c r="AB301" s="44" t="s">
        <v>46</v>
      </c>
      <c r="AC301" s="45" t="s">
        <v>11</v>
      </c>
      <c r="AD301" s="45" t="s">
        <v>19</v>
      </c>
      <c r="AE301" s="45" t="s">
        <v>20</v>
      </c>
      <c r="AF301" s="44" t="s">
        <v>46</v>
      </c>
      <c r="AG301" s="45" t="s">
        <v>12</v>
      </c>
      <c r="AH301" s="45" t="s">
        <v>13</v>
      </c>
      <c r="AI301" s="45" t="s">
        <v>18</v>
      </c>
      <c r="AJ301" s="45" t="s">
        <v>9</v>
      </c>
      <c r="AK301" s="45" t="s">
        <v>45</v>
      </c>
      <c r="AL301" s="45" t="s">
        <v>8</v>
      </c>
      <c r="AM301" s="45" t="s">
        <v>14</v>
      </c>
      <c r="AN301" s="45" t="s">
        <v>10</v>
      </c>
      <c r="AO301" s="45" t="s">
        <v>15</v>
      </c>
      <c r="AP301" s="45" t="s">
        <v>16</v>
      </c>
      <c r="AQ301" s="23" t="s">
        <v>17</v>
      </c>
    </row>
    <row r="302" spans="2:43" ht="14.25" hidden="1" customHeight="1" x14ac:dyDescent="0.3">
      <c r="B302" s="24" t="str">
        <f>datasets!B211</f>
        <v/>
      </c>
      <c r="C302" s="24" t="str">
        <f>datasets!C211</f>
        <v/>
      </c>
      <c r="D302" s="24" t="str">
        <f>datasets!D211</f>
        <v>low</v>
      </c>
      <c r="E302" s="67">
        <f>datasets!E211</f>
        <v>2.08</v>
      </c>
      <c r="F302" s="67">
        <f>datasets!F211</f>
        <v>2.1100000000000003</v>
      </c>
      <c r="G302" s="67">
        <f>datasets!G211</f>
        <v>2.5200000000000005</v>
      </c>
      <c r="H302" s="67">
        <f>datasets!H211</f>
        <v>2.4100000000000006</v>
      </c>
      <c r="I302" s="67">
        <f>datasets!I211</f>
        <v>2.6500000000000004</v>
      </c>
      <c r="J302" s="67">
        <f>datasets!J211</f>
        <v>2.9300000000000006</v>
      </c>
      <c r="K302" s="67">
        <f>datasets!K211</f>
        <v>2.4100000000000006</v>
      </c>
      <c r="L302" s="78">
        <f>datasets!L211</f>
        <v>2.3800000000000003</v>
      </c>
      <c r="N302" s="19"/>
      <c r="AB302" s="26">
        <f t="shared" ref="AB302:AB313" si="120">IF($L$218="OK",IFERROR(IF(OR(ISBLANK(E302), ISBLANK(F302),ISBLANK(G302),ISBLANK(H302)),NA(), IF($E$7="Median",MEDIAN(E302:H302),AVERAGE(E302:H302))),""), "")</f>
        <v>2.2600000000000007</v>
      </c>
      <c r="AC302" s="27">
        <f>IF($L$218="OK",IFERROR(IF(OR(ISBLANK(E302), ISBLANK(F302),ISBLANK(G302),ISBLANK(H302)),NA(), STDEV(E302:H302)),""),"")</f>
        <v>0.21863211109075462</v>
      </c>
      <c r="AD302" s="27">
        <f t="shared" ref="AD302:AD313" si="121">IFERROR(AC302^2,"")</f>
        <v>4.7800000000000065E-2</v>
      </c>
      <c r="AE302" s="27">
        <f t="shared" ref="AE302:AE313" si="122">IFERROR(ROUND(SQRT(AVERAGE(AD$302:AD$313)),3),"")</f>
        <v>0.17799999999999999</v>
      </c>
      <c r="AF302" s="28">
        <f>IF($L$218="OK",IFERROR(IF(OR(ISBLANK(I302),ISBLANK(J302),ISBLANK(K302),ISBLANK(L302)),"", IF($E$7="Median",MEDIAN(I302:L302),AVERAGE(I302:L302))),""),"")</f>
        <v>2.5300000000000002</v>
      </c>
      <c r="AG302" s="27">
        <f>IF($L$218="OK",IFERROR(IF(OR(ISBLANK(I302),ISBLANK(J302),ISBLANK(K302),ISBLANK(L302)),NA(), STDEV(I302:L302)),""),"")</f>
        <v>0.25539185578244272</v>
      </c>
      <c r="AH302" s="27">
        <f t="shared" ref="AH302:AH313" si="123">IFERROR(AG302^2,"")</f>
        <v>6.5225000000000019E-2</v>
      </c>
      <c r="AI302" s="27">
        <f t="shared" ref="AI302:AI313" si="124">IFERROR(ROUND(SQRT(AVERAGE(AH$302:AH$313)),3),"")</f>
        <v>0.183</v>
      </c>
      <c r="AJ302" s="29">
        <f>IF($L$298="OK",COUNT(E302:H302),"")</f>
        <v>4</v>
      </c>
      <c r="AK302" s="29">
        <f t="shared" ref="AK302:AK313" si="125">IF(AJ302="","",IF(COUNT($E$302:$E$313)=0,"",COUNT($E$302:$E$313)))</f>
        <v>12</v>
      </c>
      <c r="AL302" s="27">
        <f t="shared" ref="AL302:AL313" si="126">IFERROR(AF302-AB302,"")</f>
        <v>0.26999999999999957</v>
      </c>
      <c r="AM302" s="27">
        <f>IFERROR(AI302*SQRT(1+1/AJ302),"")</f>
        <v>0.20460021994123076</v>
      </c>
      <c r="AN302" s="27">
        <f>IF(AJ302="","",TINV((1-$E$6),AK302*(AJ302-1)))</f>
        <v>1.3055138855362491</v>
      </c>
      <c r="AO302" s="27">
        <f t="shared" ref="AO302:AO313" si="127">IFERROR(AN302*AM302,"")</f>
        <v>0.26710842811704733</v>
      </c>
      <c r="AP302" s="27">
        <f t="shared" ref="AP302:AP313" si="128">IFERROR(AL302-AO302,"")</f>
        <v>2.8915718829522485E-3</v>
      </c>
      <c r="AQ302" s="30">
        <f t="shared" ref="AQ302:AQ313" si="129">IFERROR(AL302+AO302,"")</f>
        <v>0.53710842811704684</v>
      </c>
    </row>
    <row r="303" spans="2:43" ht="14.25" hidden="1" customHeight="1" x14ac:dyDescent="0.3">
      <c r="B303" s="24" t="str">
        <f>datasets!B212</f>
        <v/>
      </c>
      <c r="C303" s="24" t="str">
        <f>datasets!C212</f>
        <v/>
      </c>
      <c r="D303" s="24" t="str">
        <f>datasets!D212</f>
        <v>low</v>
      </c>
      <c r="E303" s="67">
        <f>datasets!E212</f>
        <v>2.15</v>
      </c>
      <c r="F303" s="67">
        <f>datasets!F212</f>
        <v>2.4500000000000002</v>
      </c>
      <c r="G303" s="67">
        <f>datasets!G212</f>
        <v>2.4500000000000002</v>
      </c>
      <c r="H303" s="67">
        <f>datasets!H212</f>
        <v>2.3199999999999998</v>
      </c>
      <c r="I303" s="67">
        <f>datasets!I212</f>
        <v>2.7600000000000002</v>
      </c>
      <c r="J303" s="67">
        <f>datasets!J212</f>
        <v>2.54</v>
      </c>
      <c r="K303" s="67">
        <f>datasets!K212</f>
        <v>2.3000000000000003</v>
      </c>
      <c r="L303" s="78">
        <f>datasets!L212</f>
        <v>2.4900000000000007</v>
      </c>
      <c r="AB303" s="26">
        <f t="shared" si="120"/>
        <v>2.3849999999999998</v>
      </c>
      <c r="AC303" s="27">
        <f t="shared" ref="AC303:AC313" si="130">IF($L$218="OK",IFERROR(IF(OR(ISBLANK(E303), ISBLANK(F303),ISBLANK(G303),ISBLANK(H303)),NA(), STDEV(E303:H303)),""),"")</f>
        <v>0.14221462653327904</v>
      </c>
      <c r="AD303" s="27">
        <f t="shared" si="121"/>
        <v>2.0225000000000035E-2</v>
      </c>
      <c r="AE303" s="27">
        <f t="shared" si="122"/>
        <v>0.17799999999999999</v>
      </c>
      <c r="AF303" s="28">
        <f t="shared" ref="AF303:AF313" si="131">IF($L$218="OK",IFERROR(IF(OR(ISBLANK(I303),ISBLANK(J303),ISBLANK(K303),ISBLANK(L303)),"", IF($E$7="Median",MEDIAN(I303:L303),AVERAGE(I303:L303))),""),"")</f>
        <v>2.5150000000000006</v>
      </c>
      <c r="AG303" s="27">
        <f t="shared" ref="AG303:AG313" si="132">IF($L$218="OK",IFERROR(IF(OR(ISBLANK(I303),ISBLANK(J303),ISBLANK(K303),ISBLANK(L303)),NA(), STDEV(I303:L303)),""),"")</f>
        <v>0.18909873963972715</v>
      </c>
      <c r="AH303" s="27">
        <f t="shared" si="123"/>
        <v>3.5758333333333316E-2</v>
      </c>
      <c r="AI303" s="27">
        <f t="shared" si="124"/>
        <v>0.183</v>
      </c>
      <c r="AJ303" s="29">
        <f t="shared" ref="AJ303:AJ313" si="133">IF($L$298="OK",COUNT(E303:H303),"")</f>
        <v>4</v>
      </c>
      <c r="AK303" s="29">
        <f t="shared" si="125"/>
        <v>12</v>
      </c>
      <c r="AL303" s="27">
        <f t="shared" si="126"/>
        <v>0.13000000000000078</v>
      </c>
      <c r="AM303" s="27">
        <f t="shared" ref="AM303:AM313" si="134">IFERROR(AI303*SQRT(1+1/AJ303),"")</f>
        <v>0.20460021994123076</v>
      </c>
      <c r="AN303" s="27">
        <f t="shared" ref="AN303:AN313" si="135">IF(AJ303="","",TINV((1-$E$6),AK303*(AJ303-1)))</f>
        <v>1.3055138855362491</v>
      </c>
      <c r="AO303" s="27">
        <f t="shared" si="127"/>
        <v>0.26710842811704733</v>
      </c>
      <c r="AP303" s="27">
        <f t="shared" si="128"/>
        <v>-0.13710842811704654</v>
      </c>
      <c r="AQ303" s="30">
        <f t="shared" si="129"/>
        <v>0.39710842811704811</v>
      </c>
    </row>
    <row r="304" spans="2:43" ht="14.25" hidden="1" customHeight="1" x14ac:dyDescent="0.3">
      <c r="B304" s="24" t="str">
        <f>datasets!B213</f>
        <v/>
      </c>
      <c r="C304" s="24" t="str">
        <f>datasets!C213</f>
        <v/>
      </c>
      <c r="D304" s="24" t="str">
        <f>datasets!D213</f>
        <v>low</v>
      </c>
      <c r="E304" s="67">
        <f>datasets!E213</f>
        <v>2.69</v>
      </c>
      <c r="F304" s="67">
        <f>datasets!F213</f>
        <v>2.3600000000000003</v>
      </c>
      <c r="G304" s="67">
        <f>datasets!G213</f>
        <v>2.6200000000000006</v>
      </c>
      <c r="H304" s="67">
        <f>datasets!H213</f>
        <v>2.4</v>
      </c>
      <c r="I304" s="67">
        <f>datasets!I213</f>
        <v>2.7300000000000004</v>
      </c>
      <c r="J304" s="67">
        <f>datasets!J213</f>
        <v>2.8400000000000003</v>
      </c>
      <c r="K304" s="67">
        <f>datasets!K213</f>
        <v>2.6200000000000006</v>
      </c>
      <c r="L304" s="78">
        <f>datasets!L213</f>
        <v>2.4</v>
      </c>
      <c r="AB304" s="26">
        <f t="shared" si="120"/>
        <v>2.5100000000000002</v>
      </c>
      <c r="AC304" s="27">
        <f t="shared" si="130"/>
        <v>0.16214705259938175</v>
      </c>
      <c r="AD304" s="27">
        <f t="shared" si="121"/>
        <v>2.6291666666666672E-2</v>
      </c>
      <c r="AE304" s="27">
        <f t="shared" si="122"/>
        <v>0.17799999999999999</v>
      </c>
      <c r="AF304" s="28">
        <f t="shared" si="131"/>
        <v>2.6750000000000007</v>
      </c>
      <c r="AG304" s="27">
        <f t="shared" si="132"/>
        <v>0.1878607640425928</v>
      </c>
      <c r="AH304" s="27">
        <f t="shared" si="123"/>
        <v>3.5291666666666728E-2</v>
      </c>
      <c r="AI304" s="27">
        <f t="shared" si="124"/>
        <v>0.183</v>
      </c>
      <c r="AJ304" s="29">
        <f t="shared" si="133"/>
        <v>4</v>
      </c>
      <c r="AK304" s="29">
        <f t="shared" si="125"/>
        <v>12</v>
      </c>
      <c r="AL304" s="27">
        <f t="shared" si="126"/>
        <v>0.16500000000000048</v>
      </c>
      <c r="AM304" s="27">
        <f t="shared" si="134"/>
        <v>0.20460021994123076</v>
      </c>
      <c r="AN304" s="27">
        <f t="shared" si="135"/>
        <v>1.3055138855362491</v>
      </c>
      <c r="AO304" s="27">
        <f t="shared" si="127"/>
        <v>0.26710842811704733</v>
      </c>
      <c r="AP304" s="27">
        <f t="shared" si="128"/>
        <v>-0.10210842811704685</v>
      </c>
      <c r="AQ304" s="30">
        <f t="shared" si="129"/>
        <v>0.4321084281170478</v>
      </c>
    </row>
    <row r="305" spans="2:43" ht="14.25" hidden="1" customHeight="1" x14ac:dyDescent="0.3">
      <c r="B305" s="24" t="str">
        <f>datasets!B214</f>
        <v/>
      </c>
      <c r="C305" s="24" t="str">
        <f>datasets!C214</f>
        <v/>
      </c>
      <c r="D305" s="24" t="str">
        <f>datasets!D214</f>
        <v>low</v>
      </c>
      <c r="E305" s="67">
        <f>datasets!E214</f>
        <v>2.5299999999999998</v>
      </c>
      <c r="F305" s="67">
        <f>datasets!F214</f>
        <v>2.6200000000000006</v>
      </c>
      <c r="G305" s="67">
        <f>datasets!G214</f>
        <v>2.54</v>
      </c>
      <c r="H305" s="67">
        <f>datasets!H214</f>
        <v>2.78</v>
      </c>
      <c r="I305" s="67">
        <f>datasets!I214</f>
        <v>2.8200000000000003</v>
      </c>
      <c r="J305" s="67">
        <f>datasets!J214</f>
        <v>2.7400000000000007</v>
      </c>
      <c r="K305" s="67">
        <f>datasets!K214</f>
        <v>2.5099999999999998</v>
      </c>
      <c r="L305" s="78">
        <f>datasets!L214</f>
        <v>2.72</v>
      </c>
      <c r="AB305" s="26">
        <f t="shared" si="120"/>
        <v>2.58</v>
      </c>
      <c r="AC305" s="27">
        <f t="shared" si="130"/>
        <v>0.11557825631723868</v>
      </c>
      <c r="AD305" s="27">
        <f t="shared" si="121"/>
        <v>1.3358333333333324E-2</v>
      </c>
      <c r="AE305" s="27">
        <f t="shared" si="122"/>
        <v>0.17799999999999999</v>
      </c>
      <c r="AF305" s="28">
        <f t="shared" si="131"/>
        <v>2.7300000000000004</v>
      </c>
      <c r="AG305" s="27">
        <f t="shared" si="132"/>
        <v>0.13225606476327179</v>
      </c>
      <c r="AH305" s="27">
        <f t="shared" si="123"/>
        <v>1.7491666666666742E-2</v>
      </c>
      <c r="AI305" s="27">
        <f t="shared" si="124"/>
        <v>0.183</v>
      </c>
      <c r="AJ305" s="29">
        <f t="shared" si="133"/>
        <v>4</v>
      </c>
      <c r="AK305" s="29">
        <f t="shared" si="125"/>
        <v>12</v>
      </c>
      <c r="AL305" s="27">
        <f t="shared" si="126"/>
        <v>0.15000000000000036</v>
      </c>
      <c r="AM305" s="27">
        <f t="shared" si="134"/>
        <v>0.20460021994123076</v>
      </c>
      <c r="AN305" s="27">
        <f t="shared" si="135"/>
        <v>1.3055138855362491</v>
      </c>
      <c r="AO305" s="27">
        <f t="shared" si="127"/>
        <v>0.26710842811704733</v>
      </c>
      <c r="AP305" s="27">
        <f t="shared" si="128"/>
        <v>-0.11710842811704697</v>
      </c>
      <c r="AQ305" s="30">
        <f t="shared" si="129"/>
        <v>0.41710842811704768</v>
      </c>
    </row>
    <row r="306" spans="2:43" ht="14.25" hidden="1" customHeight="1" x14ac:dyDescent="0.3">
      <c r="B306" s="24" t="str">
        <f>datasets!B215</f>
        <v/>
      </c>
      <c r="C306" s="24" t="str">
        <f>datasets!C215</f>
        <v/>
      </c>
      <c r="D306" s="24" t="str">
        <f>datasets!D215</f>
        <v>medium</v>
      </c>
      <c r="E306" s="67">
        <f>datasets!E215</f>
        <v>2.89</v>
      </c>
      <c r="F306" s="67">
        <f>datasets!F215</f>
        <v>2.88</v>
      </c>
      <c r="G306" s="67">
        <f>datasets!G215</f>
        <v>2.94</v>
      </c>
      <c r="H306" s="67">
        <f>datasets!H215</f>
        <v>2.8600000000000003</v>
      </c>
      <c r="I306" s="67">
        <f>datasets!I215</f>
        <v>2.8100000000000005</v>
      </c>
      <c r="J306" s="67">
        <f>datasets!J215</f>
        <v>2.6600000000000006</v>
      </c>
      <c r="K306" s="67">
        <f>datasets!K215</f>
        <v>3.0400000000000005</v>
      </c>
      <c r="L306" s="78">
        <f>datasets!L215</f>
        <v>3.0800000000000005</v>
      </c>
      <c r="AB306" s="26">
        <f t="shared" si="120"/>
        <v>2.8849999999999998</v>
      </c>
      <c r="AC306" s="27">
        <f t="shared" si="130"/>
        <v>3.403429642777011E-2</v>
      </c>
      <c r="AD306" s="27">
        <f t="shared" si="121"/>
        <v>1.1583333333333252E-3</v>
      </c>
      <c r="AE306" s="27">
        <f t="shared" si="122"/>
        <v>0.17799999999999999</v>
      </c>
      <c r="AF306" s="28">
        <f t="shared" si="131"/>
        <v>2.9250000000000007</v>
      </c>
      <c r="AG306" s="27">
        <f t="shared" si="132"/>
        <v>0.19805302320338355</v>
      </c>
      <c r="AH306" s="27">
        <f t="shared" si="123"/>
        <v>3.9224999999999982E-2</v>
      </c>
      <c r="AI306" s="27">
        <f t="shared" si="124"/>
        <v>0.183</v>
      </c>
      <c r="AJ306" s="29">
        <f t="shared" si="133"/>
        <v>4</v>
      </c>
      <c r="AK306" s="29">
        <f t="shared" si="125"/>
        <v>12</v>
      </c>
      <c r="AL306" s="27">
        <f t="shared" si="126"/>
        <v>4.0000000000000924E-2</v>
      </c>
      <c r="AM306" s="27">
        <f t="shared" si="134"/>
        <v>0.20460021994123076</v>
      </c>
      <c r="AN306" s="27">
        <f t="shared" si="135"/>
        <v>1.3055138855362491</v>
      </c>
      <c r="AO306" s="27">
        <f t="shared" si="127"/>
        <v>0.26710842811704733</v>
      </c>
      <c r="AP306" s="27">
        <f t="shared" si="128"/>
        <v>-0.2271084281170464</v>
      </c>
      <c r="AQ306" s="30">
        <f t="shared" si="129"/>
        <v>0.30710842811704825</v>
      </c>
    </row>
    <row r="307" spans="2:43" ht="14.25" hidden="1" customHeight="1" x14ac:dyDescent="0.3">
      <c r="B307" s="24" t="str">
        <f>datasets!B216</f>
        <v/>
      </c>
      <c r="C307" s="24" t="str">
        <f>datasets!C216</f>
        <v/>
      </c>
      <c r="D307" s="24" t="str">
        <f>datasets!D216</f>
        <v>medium</v>
      </c>
      <c r="E307" s="67">
        <f>datasets!E216</f>
        <v>2.83</v>
      </c>
      <c r="F307" s="67">
        <f>datasets!F216</f>
        <v>2.9300000000000006</v>
      </c>
      <c r="G307" s="67">
        <f>datasets!G216</f>
        <v>2.9300000000000006</v>
      </c>
      <c r="H307" s="67">
        <f>datasets!H216</f>
        <v>2.9800000000000004</v>
      </c>
      <c r="I307" s="67">
        <f>datasets!I216</f>
        <v>2.91</v>
      </c>
      <c r="J307" s="67">
        <f>datasets!J216</f>
        <v>3.1100000000000003</v>
      </c>
      <c r="K307" s="67">
        <f>datasets!K216</f>
        <v>2.96</v>
      </c>
      <c r="L307" s="78">
        <f>datasets!L216</f>
        <v>2.9700000000000006</v>
      </c>
      <c r="AB307" s="26">
        <f t="shared" si="120"/>
        <v>2.9300000000000006</v>
      </c>
      <c r="AC307" s="27">
        <f t="shared" si="130"/>
        <v>6.2915286960589761E-2</v>
      </c>
      <c r="AD307" s="27">
        <f t="shared" si="121"/>
        <v>3.9583333333333562E-3</v>
      </c>
      <c r="AE307" s="27">
        <f t="shared" si="122"/>
        <v>0.17799999999999999</v>
      </c>
      <c r="AF307" s="28">
        <f t="shared" si="131"/>
        <v>2.9650000000000003</v>
      </c>
      <c r="AG307" s="27">
        <f t="shared" si="132"/>
        <v>8.5780728216385202E-2</v>
      </c>
      <c r="AH307" s="27">
        <f t="shared" si="123"/>
        <v>7.3583333333333443E-3</v>
      </c>
      <c r="AI307" s="27">
        <f t="shared" si="124"/>
        <v>0.183</v>
      </c>
      <c r="AJ307" s="29">
        <f t="shared" si="133"/>
        <v>4</v>
      </c>
      <c r="AK307" s="29">
        <f t="shared" si="125"/>
        <v>12</v>
      </c>
      <c r="AL307" s="27">
        <f t="shared" si="126"/>
        <v>3.4999999999999698E-2</v>
      </c>
      <c r="AM307" s="27">
        <f t="shared" si="134"/>
        <v>0.20460021994123076</v>
      </c>
      <c r="AN307" s="27">
        <f t="shared" si="135"/>
        <v>1.3055138855362491</v>
      </c>
      <c r="AO307" s="27">
        <f t="shared" si="127"/>
        <v>0.26710842811704733</v>
      </c>
      <c r="AP307" s="27">
        <f t="shared" si="128"/>
        <v>-0.23210842811704763</v>
      </c>
      <c r="AQ307" s="30">
        <f t="shared" si="129"/>
        <v>0.30210842811704702</v>
      </c>
    </row>
    <row r="308" spans="2:43" ht="14.25" hidden="1" customHeight="1" x14ac:dyDescent="0.3">
      <c r="B308" s="24" t="str">
        <f>datasets!B217</f>
        <v/>
      </c>
      <c r="C308" s="24" t="str">
        <f>datasets!C217</f>
        <v/>
      </c>
      <c r="D308" s="24" t="str">
        <f>datasets!D217</f>
        <v>medium</v>
      </c>
      <c r="E308" s="67">
        <f>datasets!E217</f>
        <v>3.3600000000000003</v>
      </c>
      <c r="F308" s="67">
        <f>datasets!F217</f>
        <v>3.18</v>
      </c>
      <c r="G308" s="67">
        <f>datasets!G217</f>
        <v>2.91</v>
      </c>
      <c r="H308" s="67">
        <f>datasets!H217</f>
        <v>2.9300000000000006</v>
      </c>
      <c r="I308" s="67">
        <f>datasets!I217</f>
        <v>3.0800000000000005</v>
      </c>
      <c r="J308" s="67">
        <f>datasets!J217</f>
        <v>3.15</v>
      </c>
      <c r="K308" s="67">
        <f>datasets!K217</f>
        <v>2.99</v>
      </c>
      <c r="L308" s="78">
        <f>datasets!L217</f>
        <v>2.9000000000000004</v>
      </c>
      <c r="AB308" s="26">
        <f t="shared" si="120"/>
        <v>3.0550000000000006</v>
      </c>
      <c r="AC308" s="27">
        <f t="shared" si="130"/>
        <v>0.2151743479135001</v>
      </c>
      <c r="AD308" s="27">
        <f t="shared" si="121"/>
        <v>4.629999999999998E-2</v>
      </c>
      <c r="AE308" s="27">
        <f t="shared" si="122"/>
        <v>0.17799999999999999</v>
      </c>
      <c r="AF308" s="28">
        <f t="shared" si="131"/>
        <v>3.0350000000000001</v>
      </c>
      <c r="AG308" s="27">
        <f t="shared" si="132"/>
        <v>0.10862780491200202</v>
      </c>
      <c r="AH308" s="27">
        <f t="shared" si="123"/>
        <v>1.179999999999997E-2</v>
      </c>
      <c r="AI308" s="27">
        <f t="shared" si="124"/>
        <v>0.183</v>
      </c>
      <c r="AJ308" s="29">
        <f t="shared" si="133"/>
        <v>4</v>
      </c>
      <c r="AK308" s="29">
        <f t="shared" si="125"/>
        <v>12</v>
      </c>
      <c r="AL308" s="27">
        <f t="shared" si="126"/>
        <v>-2.0000000000000462E-2</v>
      </c>
      <c r="AM308" s="27">
        <f t="shared" si="134"/>
        <v>0.20460021994123076</v>
      </c>
      <c r="AN308" s="27">
        <f t="shared" si="135"/>
        <v>1.3055138855362491</v>
      </c>
      <c r="AO308" s="27">
        <f t="shared" si="127"/>
        <v>0.26710842811704733</v>
      </c>
      <c r="AP308" s="27">
        <f t="shared" si="128"/>
        <v>-0.28710842811704779</v>
      </c>
      <c r="AQ308" s="30">
        <f t="shared" si="129"/>
        <v>0.24710842811704686</v>
      </c>
    </row>
    <row r="309" spans="2:43" ht="14.25" hidden="1" customHeight="1" x14ac:dyDescent="0.3">
      <c r="B309" s="24" t="str">
        <f>datasets!B218</f>
        <v/>
      </c>
      <c r="C309" s="24" t="str">
        <f>datasets!C218</f>
        <v/>
      </c>
      <c r="D309" s="24" t="str">
        <f>datasets!D218</f>
        <v>medium</v>
      </c>
      <c r="E309" s="67">
        <f>datasets!E218</f>
        <v>3.2800000000000007</v>
      </c>
      <c r="F309" s="67">
        <f>datasets!F218</f>
        <v>3.26</v>
      </c>
      <c r="G309" s="67">
        <f>datasets!G218</f>
        <v>2.9700000000000006</v>
      </c>
      <c r="H309" s="67">
        <f>datasets!H218</f>
        <v>2.91</v>
      </c>
      <c r="I309" s="67">
        <f>datasets!I218</f>
        <v>3.2000000000000006</v>
      </c>
      <c r="J309" s="67">
        <f>datasets!J218</f>
        <v>3.2000000000000006</v>
      </c>
      <c r="K309" s="67">
        <f>datasets!K218</f>
        <v>2.94</v>
      </c>
      <c r="L309" s="78">
        <f>datasets!L218</f>
        <v>2.91</v>
      </c>
      <c r="AB309" s="26">
        <f t="shared" si="120"/>
        <v>3.1150000000000002</v>
      </c>
      <c r="AC309" s="27">
        <f t="shared" si="130"/>
        <v>0.19226717521892978</v>
      </c>
      <c r="AD309" s="27">
        <f t="shared" si="121"/>
        <v>3.6966666666666641E-2</v>
      </c>
      <c r="AE309" s="27">
        <f t="shared" si="122"/>
        <v>0.17799999999999999</v>
      </c>
      <c r="AF309" s="28">
        <f t="shared" si="131"/>
        <v>3.0700000000000003</v>
      </c>
      <c r="AG309" s="27">
        <f t="shared" si="132"/>
        <v>0.15924300089276588</v>
      </c>
      <c r="AH309" s="27">
        <f t="shared" si="123"/>
        <v>2.5358333333333438E-2</v>
      </c>
      <c r="AI309" s="27">
        <f t="shared" si="124"/>
        <v>0.183</v>
      </c>
      <c r="AJ309" s="29">
        <f t="shared" si="133"/>
        <v>4</v>
      </c>
      <c r="AK309" s="29">
        <f t="shared" si="125"/>
        <v>12</v>
      </c>
      <c r="AL309" s="27">
        <f t="shared" si="126"/>
        <v>-4.4999999999999929E-2</v>
      </c>
      <c r="AM309" s="27">
        <f t="shared" si="134"/>
        <v>0.20460021994123076</v>
      </c>
      <c r="AN309" s="27">
        <f t="shared" si="135"/>
        <v>1.3055138855362491</v>
      </c>
      <c r="AO309" s="27">
        <f t="shared" si="127"/>
        <v>0.26710842811704733</v>
      </c>
      <c r="AP309" s="27">
        <f t="shared" si="128"/>
        <v>-0.31210842811704725</v>
      </c>
      <c r="AQ309" s="30">
        <f t="shared" si="129"/>
        <v>0.2221084281170474</v>
      </c>
    </row>
    <row r="310" spans="2:43" ht="14.25" hidden="1" customHeight="1" x14ac:dyDescent="0.3">
      <c r="B310" s="24" t="str">
        <f>datasets!B219</f>
        <v/>
      </c>
      <c r="C310" s="24" t="str">
        <f>datasets!C219</f>
        <v/>
      </c>
      <c r="D310" s="24" t="str">
        <f>datasets!D219</f>
        <v>high</v>
      </c>
      <c r="E310" s="67">
        <f>datasets!E219</f>
        <v>4.080000000000001</v>
      </c>
      <c r="F310" s="67">
        <f>datasets!F219</f>
        <v>3.8000000000000003</v>
      </c>
      <c r="G310" s="67">
        <f>datasets!G219</f>
        <v>4.1800000000000006</v>
      </c>
      <c r="H310" s="67">
        <f>datasets!H219</f>
        <v>4</v>
      </c>
      <c r="I310" s="67">
        <f>datasets!I219</f>
        <v>4.620000000000001</v>
      </c>
      <c r="J310" s="67">
        <f>datasets!J219</f>
        <v>4.3600000000000003</v>
      </c>
      <c r="K310" s="67">
        <f>datasets!K219</f>
        <v>4.26</v>
      </c>
      <c r="L310" s="78">
        <f>datasets!L219</f>
        <v>4.080000000000001</v>
      </c>
      <c r="AB310" s="26">
        <f t="shared" si="120"/>
        <v>4.0400000000000009</v>
      </c>
      <c r="AC310" s="27">
        <f t="shared" si="130"/>
        <v>0.16114175953695781</v>
      </c>
      <c r="AD310" s="27">
        <f t="shared" si="121"/>
        <v>2.5966666666666732E-2</v>
      </c>
      <c r="AE310" s="27">
        <f t="shared" si="122"/>
        <v>0.17799999999999999</v>
      </c>
      <c r="AF310" s="28">
        <f t="shared" si="131"/>
        <v>4.3100000000000005</v>
      </c>
      <c r="AG310" s="27">
        <f t="shared" si="132"/>
        <v>0.225388553391693</v>
      </c>
      <c r="AH310" s="27">
        <f t="shared" si="123"/>
        <v>5.0800000000000047E-2</v>
      </c>
      <c r="AI310" s="27">
        <f t="shared" si="124"/>
        <v>0.183</v>
      </c>
      <c r="AJ310" s="29">
        <f t="shared" si="133"/>
        <v>4</v>
      </c>
      <c r="AK310" s="29">
        <f t="shared" si="125"/>
        <v>12</v>
      </c>
      <c r="AL310" s="27">
        <f t="shared" si="126"/>
        <v>0.26999999999999957</v>
      </c>
      <c r="AM310" s="27">
        <f t="shared" si="134"/>
        <v>0.20460021994123076</v>
      </c>
      <c r="AN310" s="27">
        <f t="shared" si="135"/>
        <v>1.3055138855362491</v>
      </c>
      <c r="AO310" s="27">
        <f t="shared" si="127"/>
        <v>0.26710842811704733</v>
      </c>
      <c r="AP310" s="27">
        <f t="shared" si="128"/>
        <v>2.8915718829522485E-3</v>
      </c>
      <c r="AQ310" s="30">
        <f t="shared" si="129"/>
        <v>0.53710842811704684</v>
      </c>
    </row>
    <row r="311" spans="2:43" ht="14.25" hidden="1" customHeight="1" x14ac:dyDescent="0.3">
      <c r="B311" s="24" t="str">
        <f>datasets!B220</f>
        <v/>
      </c>
      <c r="C311" s="24" t="str">
        <f>datasets!C220</f>
        <v/>
      </c>
      <c r="D311" s="24" t="str">
        <f>datasets!D220</f>
        <v>high</v>
      </c>
      <c r="E311" s="67">
        <f>datasets!E220</f>
        <v>3.9400000000000008</v>
      </c>
      <c r="F311" s="67">
        <f>datasets!F220</f>
        <v>3.7900000000000005</v>
      </c>
      <c r="G311" s="67">
        <f>datasets!G220</f>
        <v>4.3400000000000007</v>
      </c>
      <c r="H311" s="67">
        <f>datasets!H220</f>
        <v>4.2</v>
      </c>
      <c r="I311" s="67">
        <f>datasets!I220</f>
        <v>4.1100000000000003</v>
      </c>
      <c r="J311" s="67">
        <f>datasets!J220</f>
        <v>4.120000000000001</v>
      </c>
      <c r="K311" s="67">
        <f>datasets!K220</f>
        <v>4.1500000000000004</v>
      </c>
      <c r="L311" s="78">
        <f>datasets!L220</f>
        <v>4.080000000000001</v>
      </c>
      <c r="AB311" s="26">
        <f t="shared" si="120"/>
        <v>4.07</v>
      </c>
      <c r="AC311" s="27">
        <f t="shared" si="130"/>
        <v>0.2483780720326709</v>
      </c>
      <c r="AD311" s="27">
        <f t="shared" si="121"/>
        <v>6.1691666666666652E-2</v>
      </c>
      <c r="AE311" s="27">
        <f t="shared" si="122"/>
        <v>0.17799999999999999</v>
      </c>
      <c r="AF311" s="28">
        <f t="shared" si="131"/>
        <v>4.1150000000000002</v>
      </c>
      <c r="AG311" s="27">
        <f t="shared" si="132"/>
        <v>2.8867513459481083E-2</v>
      </c>
      <c r="AH311" s="27">
        <f t="shared" si="123"/>
        <v>8.3333333333332146E-4</v>
      </c>
      <c r="AI311" s="27">
        <f t="shared" si="124"/>
        <v>0.183</v>
      </c>
      <c r="AJ311" s="29">
        <f t="shared" si="133"/>
        <v>4</v>
      </c>
      <c r="AK311" s="29">
        <f t="shared" si="125"/>
        <v>12</v>
      </c>
      <c r="AL311" s="27">
        <f t="shared" si="126"/>
        <v>4.4999999999999929E-2</v>
      </c>
      <c r="AM311" s="27">
        <f t="shared" si="134"/>
        <v>0.20460021994123076</v>
      </c>
      <c r="AN311" s="27">
        <f t="shared" si="135"/>
        <v>1.3055138855362491</v>
      </c>
      <c r="AO311" s="27">
        <f t="shared" si="127"/>
        <v>0.26710842811704733</v>
      </c>
      <c r="AP311" s="27">
        <f t="shared" si="128"/>
        <v>-0.2221084281170474</v>
      </c>
      <c r="AQ311" s="30">
        <f t="shared" si="129"/>
        <v>0.31210842811704725</v>
      </c>
    </row>
    <row r="312" spans="2:43" ht="14.25" hidden="1" customHeight="1" x14ac:dyDescent="0.3">
      <c r="B312" s="24" t="str">
        <f>datasets!B221</f>
        <v/>
      </c>
      <c r="C312" s="24" t="str">
        <f>datasets!C221</f>
        <v/>
      </c>
      <c r="D312" s="24" t="str">
        <f>datasets!D221</f>
        <v>high</v>
      </c>
      <c r="E312" s="67">
        <f>datasets!E221</f>
        <v>4.1500000000000004</v>
      </c>
      <c r="F312" s="67">
        <f>datasets!F221</f>
        <v>3.7200000000000006</v>
      </c>
      <c r="G312" s="67">
        <f>datasets!G221</f>
        <v>4.3400000000000007</v>
      </c>
      <c r="H312" s="67">
        <f>datasets!H221</f>
        <v>4.1100000000000003</v>
      </c>
      <c r="I312" s="67">
        <f>datasets!I221</f>
        <v>3.9800000000000004</v>
      </c>
      <c r="J312" s="67">
        <f>datasets!J221</f>
        <v>3.7400000000000007</v>
      </c>
      <c r="K312" s="67">
        <f>datasets!K221</f>
        <v>4.3</v>
      </c>
      <c r="L312" s="78">
        <f>datasets!L221</f>
        <v>4.080000000000001</v>
      </c>
      <c r="AB312" s="26">
        <f t="shared" si="120"/>
        <v>4.1300000000000008</v>
      </c>
      <c r="AC312" s="27">
        <f t="shared" si="130"/>
        <v>0.26012817353502227</v>
      </c>
      <c r="AD312" s="27">
        <f t="shared" si="121"/>
        <v>6.7666666666666653E-2</v>
      </c>
      <c r="AE312" s="27">
        <f t="shared" si="122"/>
        <v>0.17799999999999999</v>
      </c>
      <c r="AF312" s="28">
        <f t="shared" si="131"/>
        <v>4.0300000000000011</v>
      </c>
      <c r="AG312" s="27">
        <f t="shared" si="132"/>
        <v>0.23230726778701205</v>
      </c>
      <c r="AH312" s="27">
        <f t="shared" si="123"/>
        <v>5.3966666666666524E-2</v>
      </c>
      <c r="AI312" s="27">
        <f t="shared" si="124"/>
        <v>0.183</v>
      </c>
      <c r="AJ312" s="29">
        <f t="shared" si="133"/>
        <v>4</v>
      </c>
      <c r="AK312" s="29">
        <f t="shared" si="125"/>
        <v>12</v>
      </c>
      <c r="AL312" s="27">
        <f t="shared" si="126"/>
        <v>-9.9999999999999645E-2</v>
      </c>
      <c r="AM312" s="27">
        <f t="shared" si="134"/>
        <v>0.20460021994123076</v>
      </c>
      <c r="AN312" s="27">
        <f t="shared" si="135"/>
        <v>1.3055138855362491</v>
      </c>
      <c r="AO312" s="27">
        <f t="shared" si="127"/>
        <v>0.26710842811704733</v>
      </c>
      <c r="AP312" s="27">
        <f t="shared" si="128"/>
        <v>-0.36710842811704697</v>
      </c>
      <c r="AQ312" s="30">
        <f t="shared" si="129"/>
        <v>0.16710842811704768</v>
      </c>
    </row>
    <row r="313" spans="2:43" ht="14.25" hidden="1" customHeight="1" x14ac:dyDescent="0.3">
      <c r="B313" s="24" t="str">
        <f>datasets!B222</f>
        <v/>
      </c>
      <c r="C313" s="24" t="str">
        <f>datasets!C222</f>
        <v/>
      </c>
      <c r="D313" s="24" t="str">
        <f>datasets!D222</f>
        <v>high</v>
      </c>
      <c r="E313" s="67">
        <f>datasets!E222</f>
        <v>4.26</v>
      </c>
      <c r="F313" s="67">
        <f>datasets!F222</f>
        <v>4.2300000000000013</v>
      </c>
      <c r="G313" s="67">
        <f>datasets!G222</f>
        <v>4.1100000000000003</v>
      </c>
      <c r="H313" s="67">
        <f>datasets!H222</f>
        <v>3.890000000000001</v>
      </c>
      <c r="I313" s="67">
        <f>datasets!I222</f>
        <v>4.5600000000000005</v>
      </c>
      <c r="J313" s="67">
        <f>datasets!J222</f>
        <v>4.5100000000000007</v>
      </c>
      <c r="K313" s="67">
        <f>datasets!K222</f>
        <v>4.120000000000001</v>
      </c>
      <c r="L313" s="78">
        <f>datasets!L222</f>
        <v>4.1100000000000003</v>
      </c>
      <c r="AB313" s="26">
        <f t="shared" si="120"/>
        <v>4.1700000000000008</v>
      </c>
      <c r="AC313" s="27">
        <f t="shared" si="130"/>
        <v>0.16800297616411417</v>
      </c>
      <c r="AD313" s="27">
        <f t="shared" si="121"/>
        <v>2.8224999999999913E-2</v>
      </c>
      <c r="AE313" s="27">
        <f t="shared" si="122"/>
        <v>0.17799999999999999</v>
      </c>
      <c r="AF313" s="28">
        <f t="shared" si="131"/>
        <v>4.3150000000000013</v>
      </c>
      <c r="AG313" s="27">
        <f t="shared" si="132"/>
        <v>0.24337899115029077</v>
      </c>
      <c r="AH313" s="27">
        <f t="shared" si="123"/>
        <v>5.9233333333333311E-2</v>
      </c>
      <c r="AI313" s="27">
        <f t="shared" si="124"/>
        <v>0.183</v>
      </c>
      <c r="AJ313" s="29">
        <f t="shared" si="133"/>
        <v>4</v>
      </c>
      <c r="AK313" s="29">
        <f t="shared" si="125"/>
        <v>12</v>
      </c>
      <c r="AL313" s="27">
        <f t="shared" si="126"/>
        <v>0.14500000000000046</v>
      </c>
      <c r="AM313" s="27">
        <f t="shared" si="134"/>
        <v>0.20460021994123076</v>
      </c>
      <c r="AN313" s="27">
        <f t="shared" si="135"/>
        <v>1.3055138855362491</v>
      </c>
      <c r="AO313" s="27">
        <f t="shared" si="127"/>
        <v>0.26710842811704733</v>
      </c>
      <c r="AP313" s="27">
        <f t="shared" si="128"/>
        <v>-0.12210842811704686</v>
      </c>
      <c r="AQ313" s="30">
        <f t="shared" si="129"/>
        <v>0.41210842811704779</v>
      </c>
    </row>
    <row r="314" spans="2:43" hidden="1" x14ac:dyDescent="0.3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6" t="str">
        <f>IF(AJ314="","",TINV((1-$E$6),AK314*(AJ314-1)))</f>
        <v/>
      </c>
      <c r="AO314" s="6"/>
      <c r="AP314" s="6"/>
    </row>
    <row r="315" spans="2:43" hidden="1" x14ac:dyDescent="0.3">
      <c r="C315" s="12" t="str">
        <f>IF(AND(E315=0.5,F315=-0.5),"AL = +/- 0.5","AL = +/- 4SDr")</f>
        <v>AL = +/- 4SDr</v>
      </c>
      <c r="D315" s="8">
        <f>MIN(AB302:AB313)-0.5</f>
        <v>1.7600000000000007</v>
      </c>
      <c r="E315" s="15">
        <f>IFERROR(IF(COUNTIF($H$130:$H$141,"=NO")&gt;0,IF($D$144&gt;0.125,4*$D$144,0.5),0.5),0.5)</f>
        <v>0.71199999999999997</v>
      </c>
      <c r="F315" s="15">
        <f>IFERROR(IF(COUNTIF($H$130:$H$141,"=NO")&gt;0,IF($D$144&gt;0.125,-4*$D$144,-0.5),-0.5),-0.5)</f>
        <v>-0.71199999999999997</v>
      </c>
      <c r="G315" s="12">
        <v>0.5</v>
      </c>
      <c r="H315" s="12">
        <v>-0.5</v>
      </c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 t="str">
        <f>IF(AJ315="","",TINV((1-$E$6),AK315*(AJ315-1)))</f>
        <v/>
      </c>
      <c r="AO315" s="6"/>
      <c r="AP315" s="6"/>
      <c r="AQ315" s="6"/>
    </row>
    <row r="316" spans="2:43" hidden="1" x14ac:dyDescent="0.3">
      <c r="D316" s="8">
        <f>MAX(AB302:AB313)+0.5</f>
        <v>4.6700000000000008</v>
      </c>
      <c r="E316" s="15">
        <f>IFERROR(IF(COUNTIF($H$130:$H$141,"=NO")&gt;0,IF($D$144&gt;0.125,4*$D$144,0.5),0.5),0.5)</f>
        <v>0.71199999999999997</v>
      </c>
      <c r="F316" s="15">
        <f>IFERROR(IF(COUNTIF($H$130:$H$141,"=NO")&gt;0,IF($D$144&gt;0.125,-4*$D$144,-0.5),-0.5),-0.5)</f>
        <v>-0.71199999999999997</v>
      </c>
      <c r="G316" s="12">
        <v>0.5</v>
      </c>
      <c r="H316" s="12">
        <v>-0.5</v>
      </c>
      <c r="AN316" s="1" t="str">
        <f>IF(AJ316="","",TINV((1-$E$6),AK316*(AJ316-1)))</f>
        <v/>
      </c>
    </row>
    <row r="317" spans="2:43" ht="13.8" hidden="1" thickBot="1" x14ac:dyDescent="0.35"/>
    <row r="318" spans="2:43" ht="12.75" hidden="1" customHeight="1" thickBot="1" x14ac:dyDescent="0.35">
      <c r="B318" s="167" t="str">
        <f>datasets!O207</f>
        <v>(Food) Category 6</v>
      </c>
      <c r="C318" s="165"/>
      <c r="D318" s="168" t="str">
        <f>datasets!Q207</f>
        <v>Category 6</v>
      </c>
      <c r="E318" s="169"/>
      <c r="L318" s="1" t="str">
        <f>IF(COUNTBLANK(E322:L333)=0,"OK","KO")</f>
        <v>OK</v>
      </c>
    </row>
    <row r="319" spans="2:43" ht="13.8" hidden="1" thickBot="1" x14ac:dyDescent="0.35">
      <c r="B319" s="167" t="str">
        <f>datasets!O208</f>
        <v>(Food) Type 6</v>
      </c>
      <c r="C319" s="165"/>
      <c r="D319" s="168" t="str">
        <f>datasets!Q208</f>
        <v>Type 6</v>
      </c>
      <c r="E319" s="169"/>
    </row>
    <row r="320" spans="2:43" ht="25.95" hidden="1" customHeight="1" x14ac:dyDescent="0.3">
      <c r="B320" s="162"/>
      <c r="C320" s="163"/>
      <c r="D320" s="163"/>
      <c r="E320" s="159" t="s">
        <v>1</v>
      </c>
      <c r="F320" s="160"/>
      <c r="G320" s="160"/>
      <c r="H320" s="161"/>
      <c r="I320" s="159" t="s">
        <v>2</v>
      </c>
      <c r="J320" s="160"/>
      <c r="K320" s="160"/>
      <c r="L320" s="161"/>
      <c r="AB320" s="162" t="s">
        <v>1</v>
      </c>
      <c r="AC320" s="163"/>
      <c r="AD320" s="163"/>
      <c r="AE320" s="163"/>
      <c r="AF320" s="163" t="s">
        <v>2</v>
      </c>
      <c r="AG320" s="163"/>
      <c r="AH320" s="163"/>
      <c r="AI320" s="163"/>
      <c r="AJ320" s="164" t="s">
        <v>90</v>
      </c>
      <c r="AK320" s="165"/>
      <c r="AL320" s="165"/>
      <c r="AM320" s="165"/>
      <c r="AN320" s="165"/>
      <c r="AO320" s="165"/>
      <c r="AP320" s="165"/>
      <c r="AQ320" s="166"/>
    </row>
    <row r="321" spans="2:43" ht="27" hidden="1" thickBot="1" x14ac:dyDescent="0.35">
      <c r="B321" s="46" t="s">
        <v>39</v>
      </c>
      <c r="C321" s="58" t="s">
        <v>0</v>
      </c>
      <c r="D321" s="58" t="s">
        <v>7</v>
      </c>
      <c r="E321" s="58" t="s">
        <v>3</v>
      </c>
      <c r="F321" s="58" t="s">
        <v>4</v>
      </c>
      <c r="G321" s="58" t="s">
        <v>5</v>
      </c>
      <c r="H321" s="58" t="s">
        <v>6</v>
      </c>
      <c r="I321" s="102" t="s">
        <v>3</v>
      </c>
      <c r="J321" s="102" t="s">
        <v>4</v>
      </c>
      <c r="K321" s="102" t="s">
        <v>5</v>
      </c>
      <c r="L321" s="102" t="s">
        <v>6</v>
      </c>
      <c r="AB321" s="54" t="s">
        <v>46</v>
      </c>
      <c r="AC321" s="55" t="s">
        <v>11</v>
      </c>
      <c r="AD321" s="55" t="s">
        <v>19</v>
      </c>
      <c r="AE321" s="55" t="s">
        <v>20</v>
      </c>
      <c r="AF321" s="54" t="s">
        <v>46</v>
      </c>
      <c r="AG321" s="55" t="s">
        <v>12</v>
      </c>
      <c r="AH321" s="55" t="s">
        <v>13</v>
      </c>
      <c r="AI321" s="55" t="s">
        <v>18</v>
      </c>
      <c r="AJ321" s="55" t="s">
        <v>9</v>
      </c>
      <c r="AK321" s="55" t="s">
        <v>45</v>
      </c>
      <c r="AL321" s="55" t="s">
        <v>8</v>
      </c>
      <c r="AM321" s="55" t="s">
        <v>14</v>
      </c>
      <c r="AN321" s="55" t="s">
        <v>10</v>
      </c>
      <c r="AO321" s="55" t="s">
        <v>15</v>
      </c>
      <c r="AP321" s="55" t="s">
        <v>16</v>
      </c>
      <c r="AQ321" s="23" t="s">
        <v>17</v>
      </c>
    </row>
    <row r="322" spans="2:43" ht="14.25" hidden="1" customHeight="1" x14ac:dyDescent="0.3">
      <c r="B322" s="24" t="str">
        <f>datasets!O211</f>
        <v/>
      </c>
      <c r="C322" s="24" t="str">
        <f>datasets!P211</f>
        <v/>
      </c>
      <c r="D322" s="24" t="str">
        <f>datasets!Q211</f>
        <v>low</v>
      </c>
      <c r="E322" s="67">
        <f>datasets!R211</f>
        <v>2.08</v>
      </c>
      <c r="F322" s="67">
        <f>datasets!S211</f>
        <v>2.1100000000000003</v>
      </c>
      <c r="G322" s="67">
        <f>datasets!T211</f>
        <v>2.5200000000000005</v>
      </c>
      <c r="H322" s="67">
        <f>datasets!U211</f>
        <v>2.4100000000000006</v>
      </c>
      <c r="I322" s="67">
        <f>datasets!V211</f>
        <v>2.6500000000000004</v>
      </c>
      <c r="J322" s="67">
        <f>datasets!W211</f>
        <v>2.9300000000000006</v>
      </c>
      <c r="K322" s="67">
        <f>datasets!X211</f>
        <v>2.4100000000000006</v>
      </c>
      <c r="L322" s="78">
        <f>datasets!Y211</f>
        <v>2.3800000000000003</v>
      </c>
      <c r="N322" s="19"/>
      <c r="AB322" s="26">
        <f t="shared" ref="AB322:AB333" si="136">IF($L$218="OK",IFERROR(IF(OR(ISBLANK(E322), ISBLANK(F322),ISBLANK(G322),ISBLANK(H322)),NA(), IF($E$7="Median",MEDIAN(E322:H322),AVERAGE(E322:H322))),""), "")</f>
        <v>2.2600000000000007</v>
      </c>
      <c r="AC322" s="27">
        <f>IF($L$218="OK",IFERROR(IF(OR(ISBLANK(E322), ISBLANK(F322),ISBLANK(G322),ISBLANK(H322)),NA(), STDEV(E322:H322)),""),"")</f>
        <v>0.21863211109075462</v>
      </c>
      <c r="AD322" s="27">
        <f t="shared" ref="AD322:AD333" si="137">IFERROR(AC322^2,"")</f>
        <v>4.7800000000000065E-2</v>
      </c>
      <c r="AE322" s="27">
        <f t="shared" ref="AE322:AE333" si="138">IFERROR(ROUND(SQRT(AVERAGE(AD$322:AD$333)),3),"")</f>
        <v>0.17799999999999999</v>
      </c>
      <c r="AF322" s="28">
        <f>IF($L$218="OK",IFERROR(IF(OR(ISBLANK(I322),ISBLANK(J322),ISBLANK(K322),ISBLANK(L322)),"", IF($E$7="Median",MEDIAN(I322:L322),AVERAGE(I322:L322))),""),"")</f>
        <v>2.5300000000000002</v>
      </c>
      <c r="AG322" s="27">
        <f>IF($L$218="OK",IFERROR(IF(OR(ISBLANK(I322),ISBLANK(J322),ISBLANK(K322),ISBLANK(L322)),NA(), STDEV(I322:L322)),""),"")</f>
        <v>0.25539185578244272</v>
      </c>
      <c r="AH322" s="27">
        <f t="shared" ref="AH322:AH333" si="139">IFERROR(AG322^2,"")</f>
        <v>6.5225000000000019E-2</v>
      </c>
      <c r="AI322" s="27">
        <f t="shared" ref="AI322:AI333" si="140">IFERROR(ROUND(SQRT(AVERAGE(AH$322:AH$333)),3),"")</f>
        <v>0.183</v>
      </c>
      <c r="AJ322" s="29">
        <f>IF($L$318="OK",COUNT(E322:H322),"")</f>
        <v>4</v>
      </c>
      <c r="AK322" s="29">
        <f t="shared" ref="AK322:AK333" si="141">IF(AJ322="","",IF(COUNT($E$322:$E$333)=0,"",COUNT($E$322:$E$333)))</f>
        <v>12</v>
      </c>
      <c r="AL322" s="27">
        <f t="shared" ref="AL322:AL333" si="142">IFERROR(AF322-AB322,"")</f>
        <v>0.26999999999999957</v>
      </c>
      <c r="AM322" s="27">
        <f>IFERROR(AI322*SQRT(1+1/AJ322),"")</f>
        <v>0.20460021994123076</v>
      </c>
      <c r="AN322" s="27">
        <f>IF(AJ322="","",TINV((1-$E$6),AK322*(AJ322-1)))</f>
        <v>1.3055138855362491</v>
      </c>
      <c r="AO322" s="27">
        <f t="shared" ref="AO322:AO333" si="143">IFERROR(AN322*AM322,"")</f>
        <v>0.26710842811704733</v>
      </c>
      <c r="AP322" s="27">
        <f t="shared" ref="AP322:AP333" si="144">IFERROR(AL322-AO322,"")</f>
        <v>2.8915718829522485E-3</v>
      </c>
      <c r="AQ322" s="30">
        <f t="shared" ref="AQ322:AQ333" si="145">IFERROR(AL322+AO322,"")</f>
        <v>0.53710842811704684</v>
      </c>
    </row>
    <row r="323" spans="2:43" ht="14.25" hidden="1" customHeight="1" x14ac:dyDescent="0.3">
      <c r="B323" s="24" t="str">
        <f>datasets!O212</f>
        <v/>
      </c>
      <c r="C323" s="24" t="str">
        <f>datasets!P212</f>
        <v/>
      </c>
      <c r="D323" s="24" t="str">
        <f>datasets!Q212</f>
        <v>low</v>
      </c>
      <c r="E323" s="67">
        <f>datasets!R212</f>
        <v>2.15</v>
      </c>
      <c r="F323" s="67">
        <f>datasets!S212</f>
        <v>2.4500000000000002</v>
      </c>
      <c r="G323" s="67">
        <f>datasets!T212</f>
        <v>2.4500000000000002</v>
      </c>
      <c r="H323" s="67">
        <f>datasets!U212</f>
        <v>2.3199999999999998</v>
      </c>
      <c r="I323" s="67">
        <f>datasets!V212</f>
        <v>2.7600000000000002</v>
      </c>
      <c r="J323" s="67">
        <f>datasets!W212</f>
        <v>2.54</v>
      </c>
      <c r="K323" s="67">
        <f>datasets!X212</f>
        <v>2.3000000000000003</v>
      </c>
      <c r="L323" s="78">
        <f>datasets!Y212</f>
        <v>2.4900000000000007</v>
      </c>
      <c r="AB323" s="26">
        <f t="shared" si="136"/>
        <v>2.3849999999999998</v>
      </c>
      <c r="AC323" s="27">
        <f t="shared" ref="AC323:AC333" si="146">IF($L$218="OK",IFERROR(IF(OR(ISBLANK(E323), ISBLANK(F323),ISBLANK(G323),ISBLANK(H323)),NA(), STDEV(E323:H323)),""),"")</f>
        <v>0.14221462653327904</v>
      </c>
      <c r="AD323" s="27">
        <f t="shared" si="137"/>
        <v>2.0225000000000035E-2</v>
      </c>
      <c r="AE323" s="27">
        <f t="shared" si="138"/>
        <v>0.17799999999999999</v>
      </c>
      <c r="AF323" s="28">
        <f t="shared" ref="AF323:AF333" si="147">IF($L$218="OK",IFERROR(IF(OR(ISBLANK(I323),ISBLANK(J323),ISBLANK(K323),ISBLANK(L323)),"", IF($E$7="Median",MEDIAN(I323:L323),AVERAGE(I323:L323))),""),"")</f>
        <v>2.5150000000000006</v>
      </c>
      <c r="AG323" s="27">
        <f t="shared" ref="AG323:AG333" si="148">IF($L$218="OK",IFERROR(IF(OR(ISBLANK(I323),ISBLANK(J323),ISBLANK(K323),ISBLANK(L323)),NA(), STDEV(I323:L323)),""),"")</f>
        <v>0.18909873963972715</v>
      </c>
      <c r="AH323" s="27">
        <f t="shared" si="139"/>
        <v>3.5758333333333316E-2</v>
      </c>
      <c r="AI323" s="27">
        <f t="shared" si="140"/>
        <v>0.183</v>
      </c>
      <c r="AJ323" s="29">
        <f t="shared" ref="AJ323:AJ333" si="149">IF($L$318="OK",COUNT(E323:H323),"")</f>
        <v>4</v>
      </c>
      <c r="AK323" s="29">
        <f t="shared" si="141"/>
        <v>12</v>
      </c>
      <c r="AL323" s="27">
        <f t="shared" si="142"/>
        <v>0.13000000000000078</v>
      </c>
      <c r="AM323" s="27">
        <f t="shared" ref="AM323:AM333" si="150">IFERROR(AI323*SQRT(1+1/AJ323),"")</f>
        <v>0.20460021994123076</v>
      </c>
      <c r="AN323" s="27">
        <f t="shared" ref="AN323:AN333" si="151">IF(AJ323="","",TINV((1-$E$6),AK323*(AJ323-1)))</f>
        <v>1.3055138855362491</v>
      </c>
      <c r="AO323" s="27">
        <f t="shared" si="143"/>
        <v>0.26710842811704733</v>
      </c>
      <c r="AP323" s="27">
        <f t="shared" si="144"/>
        <v>-0.13710842811704654</v>
      </c>
      <c r="AQ323" s="30">
        <f t="shared" si="145"/>
        <v>0.39710842811704811</v>
      </c>
    </row>
    <row r="324" spans="2:43" ht="14.25" hidden="1" customHeight="1" x14ac:dyDescent="0.3">
      <c r="B324" s="24" t="str">
        <f>datasets!O213</f>
        <v/>
      </c>
      <c r="C324" s="24" t="str">
        <f>datasets!P213</f>
        <v/>
      </c>
      <c r="D324" s="24" t="str">
        <f>datasets!Q213</f>
        <v>low</v>
      </c>
      <c r="E324" s="67">
        <f>datasets!R213</f>
        <v>2.69</v>
      </c>
      <c r="F324" s="67">
        <f>datasets!S213</f>
        <v>2.3600000000000003</v>
      </c>
      <c r="G324" s="67">
        <f>datasets!T213</f>
        <v>2.6200000000000006</v>
      </c>
      <c r="H324" s="67">
        <f>datasets!U213</f>
        <v>2.4</v>
      </c>
      <c r="I324" s="67">
        <f>datasets!V213</f>
        <v>2.7300000000000004</v>
      </c>
      <c r="J324" s="67">
        <f>datasets!W213</f>
        <v>2.8400000000000003</v>
      </c>
      <c r="K324" s="67">
        <f>datasets!X213</f>
        <v>2.6200000000000006</v>
      </c>
      <c r="L324" s="78">
        <f>datasets!Y213</f>
        <v>2.4</v>
      </c>
      <c r="AB324" s="26">
        <f t="shared" si="136"/>
        <v>2.5100000000000002</v>
      </c>
      <c r="AC324" s="27">
        <f t="shared" si="146"/>
        <v>0.16214705259938175</v>
      </c>
      <c r="AD324" s="27">
        <f t="shared" si="137"/>
        <v>2.6291666666666672E-2</v>
      </c>
      <c r="AE324" s="27">
        <f t="shared" si="138"/>
        <v>0.17799999999999999</v>
      </c>
      <c r="AF324" s="28">
        <f t="shared" si="147"/>
        <v>2.6750000000000007</v>
      </c>
      <c r="AG324" s="27">
        <f t="shared" si="148"/>
        <v>0.1878607640425928</v>
      </c>
      <c r="AH324" s="27">
        <f t="shared" si="139"/>
        <v>3.5291666666666728E-2</v>
      </c>
      <c r="AI324" s="27">
        <f t="shared" si="140"/>
        <v>0.183</v>
      </c>
      <c r="AJ324" s="29">
        <f t="shared" si="149"/>
        <v>4</v>
      </c>
      <c r="AK324" s="29">
        <f t="shared" si="141"/>
        <v>12</v>
      </c>
      <c r="AL324" s="27">
        <f t="shared" si="142"/>
        <v>0.16500000000000048</v>
      </c>
      <c r="AM324" s="27">
        <f t="shared" si="150"/>
        <v>0.20460021994123076</v>
      </c>
      <c r="AN324" s="27">
        <f t="shared" si="151"/>
        <v>1.3055138855362491</v>
      </c>
      <c r="AO324" s="27">
        <f t="shared" si="143"/>
        <v>0.26710842811704733</v>
      </c>
      <c r="AP324" s="27">
        <f t="shared" si="144"/>
        <v>-0.10210842811704685</v>
      </c>
      <c r="AQ324" s="30">
        <f t="shared" si="145"/>
        <v>0.4321084281170478</v>
      </c>
    </row>
    <row r="325" spans="2:43" ht="14.25" hidden="1" customHeight="1" x14ac:dyDescent="0.3">
      <c r="B325" s="24" t="str">
        <f>datasets!O214</f>
        <v/>
      </c>
      <c r="C325" s="24" t="str">
        <f>datasets!P214</f>
        <v/>
      </c>
      <c r="D325" s="24" t="str">
        <f>datasets!Q214</f>
        <v>low</v>
      </c>
      <c r="E325" s="67">
        <f>datasets!R214</f>
        <v>2.5299999999999998</v>
      </c>
      <c r="F325" s="67">
        <f>datasets!S214</f>
        <v>2.6200000000000006</v>
      </c>
      <c r="G325" s="67">
        <f>datasets!T214</f>
        <v>2.54</v>
      </c>
      <c r="H325" s="67">
        <f>datasets!U214</f>
        <v>2.78</v>
      </c>
      <c r="I325" s="67">
        <f>datasets!V214</f>
        <v>2.8200000000000003</v>
      </c>
      <c r="J325" s="67">
        <f>datasets!W214</f>
        <v>2.7400000000000007</v>
      </c>
      <c r="K325" s="67">
        <f>datasets!X214</f>
        <v>2.5099999999999998</v>
      </c>
      <c r="L325" s="78">
        <f>datasets!Y214</f>
        <v>2.72</v>
      </c>
      <c r="AB325" s="26">
        <f t="shared" si="136"/>
        <v>2.58</v>
      </c>
      <c r="AC325" s="27">
        <f t="shared" si="146"/>
        <v>0.11557825631723868</v>
      </c>
      <c r="AD325" s="27">
        <f t="shared" si="137"/>
        <v>1.3358333333333324E-2</v>
      </c>
      <c r="AE325" s="27">
        <f t="shared" si="138"/>
        <v>0.17799999999999999</v>
      </c>
      <c r="AF325" s="28">
        <f t="shared" si="147"/>
        <v>2.7300000000000004</v>
      </c>
      <c r="AG325" s="27">
        <f t="shared" si="148"/>
        <v>0.13225606476327179</v>
      </c>
      <c r="AH325" s="27">
        <f t="shared" si="139"/>
        <v>1.7491666666666742E-2</v>
      </c>
      <c r="AI325" s="27">
        <f t="shared" si="140"/>
        <v>0.183</v>
      </c>
      <c r="AJ325" s="29">
        <f t="shared" si="149"/>
        <v>4</v>
      </c>
      <c r="AK325" s="29">
        <f t="shared" si="141"/>
        <v>12</v>
      </c>
      <c r="AL325" s="27">
        <f t="shared" si="142"/>
        <v>0.15000000000000036</v>
      </c>
      <c r="AM325" s="27">
        <f t="shared" si="150"/>
        <v>0.20460021994123076</v>
      </c>
      <c r="AN325" s="27">
        <f t="shared" si="151"/>
        <v>1.3055138855362491</v>
      </c>
      <c r="AO325" s="27">
        <f t="shared" si="143"/>
        <v>0.26710842811704733</v>
      </c>
      <c r="AP325" s="27">
        <f t="shared" si="144"/>
        <v>-0.11710842811704697</v>
      </c>
      <c r="AQ325" s="30">
        <f t="shared" si="145"/>
        <v>0.41710842811704768</v>
      </c>
    </row>
    <row r="326" spans="2:43" ht="14.25" hidden="1" customHeight="1" x14ac:dyDescent="0.3">
      <c r="B326" s="24" t="str">
        <f>datasets!O215</f>
        <v/>
      </c>
      <c r="C326" s="24" t="str">
        <f>datasets!P215</f>
        <v/>
      </c>
      <c r="D326" s="24" t="str">
        <f>datasets!Q215</f>
        <v>medium</v>
      </c>
      <c r="E326" s="67">
        <f>datasets!R215</f>
        <v>2.89</v>
      </c>
      <c r="F326" s="67">
        <f>datasets!S215</f>
        <v>2.88</v>
      </c>
      <c r="G326" s="67">
        <f>datasets!T215</f>
        <v>2.94</v>
      </c>
      <c r="H326" s="67">
        <f>datasets!U215</f>
        <v>2.8600000000000003</v>
      </c>
      <c r="I326" s="67">
        <f>datasets!V215</f>
        <v>2.8100000000000005</v>
      </c>
      <c r="J326" s="67">
        <f>datasets!W215</f>
        <v>2.6600000000000006</v>
      </c>
      <c r="K326" s="67">
        <f>datasets!X215</f>
        <v>3.0400000000000005</v>
      </c>
      <c r="L326" s="78">
        <f>datasets!Y215</f>
        <v>3.0800000000000005</v>
      </c>
      <c r="AB326" s="26">
        <f t="shared" si="136"/>
        <v>2.8849999999999998</v>
      </c>
      <c r="AC326" s="27">
        <f t="shared" si="146"/>
        <v>3.403429642777011E-2</v>
      </c>
      <c r="AD326" s="27">
        <f t="shared" si="137"/>
        <v>1.1583333333333252E-3</v>
      </c>
      <c r="AE326" s="27">
        <f t="shared" si="138"/>
        <v>0.17799999999999999</v>
      </c>
      <c r="AF326" s="28">
        <f t="shared" si="147"/>
        <v>2.9250000000000007</v>
      </c>
      <c r="AG326" s="27">
        <f t="shared" si="148"/>
        <v>0.19805302320338355</v>
      </c>
      <c r="AH326" s="27">
        <f t="shared" si="139"/>
        <v>3.9224999999999982E-2</v>
      </c>
      <c r="AI326" s="27">
        <f t="shared" si="140"/>
        <v>0.183</v>
      </c>
      <c r="AJ326" s="29">
        <f t="shared" si="149"/>
        <v>4</v>
      </c>
      <c r="AK326" s="29">
        <f t="shared" si="141"/>
        <v>12</v>
      </c>
      <c r="AL326" s="27">
        <f t="shared" si="142"/>
        <v>4.0000000000000924E-2</v>
      </c>
      <c r="AM326" s="27">
        <f t="shared" si="150"/>
        <v>0.20460021994123076</v>
      </c>
      <c r="AN326" s="27">
        <f t="shared" si="151"/>
        <v>1.3055138855362491</v>
      </c>
      <c r="AO326" s="27">
        <f t="shared" si="143"/>
        <v>0.26710842811704733</v>
      </c>
      <c r="AP326" s="27">
        <f t="shared" si="144"/>
        <v>-0.2271084281170464</v>
      </c>
      <c r="AQ326" s="30">
        <f t="shared" si="145"/>
        <v>0.30710842811704825</v>
      </c>
    </row>
    <row r="327" spans="2:43" ht="14.25" hidden="1" customHeight="1" x14ac:dyDescent="0.3">
      <c r="B327" s="24" t="str">
        <f>datasets!O216</f>
        <v/>
      </c>
      <c r="C327" s="24" t="str">
        <f>datasets!P216</f>
        <v/>
      </c>
      <c r="D327" s="24" t="str">
        <f>datasets!Q216</f>
        <v>medium</v>
      </c>
      <c r="E327" s="67">
        <f>datasets!R216</f>
        <v>2.83</v>
      </c>
      <c r="F327" s="67">
        <f>datasets!S216</f>
        <v>2.9300000000000006</v>
      </c>
      <c r="G327" s="67">
        <f>datasets!T216</f>
        <v>2.9300000000000006</v>
      </c>
      <c r="H327" s="67">
        <f>datasets!U216</f>
        <v>2.9800000000000004</v>
      </c>
      <c r="I327" s="67">
        <f>datasets!V216</f>
        <v>2.91</v>
      </c>
      <c r="J327" s="67">
        <f>datasets!W216</f>
        <v>3.1100000000000003</v>
      </c>
      <c r="K327" s="67">
        <f>datasets!X216</f>
        <v>2.96</v>
      </c>
      <c r="L327" s="78">
        <f>datasets!Y216</f>
        <v>2.9700000000000006</v>
      </c>
      <c r="AB327" s="26">
        <f t="shared" si="136"/>
        <v>2.9300000000000006</v>
      </c>
      <c r="AC327" s="27">
        <f t="shared" si="146"/>
        <v>6.2915286960589761E-2</v>
      </c>
      <c r="AD327" s="27">
        <f t="shared" si="137"/>
        <v>3.9583333333333562E-3</v>
      </c>
      <c r="AE327" s="27">
        <f t="shared" si="138"/>
        <v>0.17799999999999999</v>
      </c>
      <c r="AF327" s="28">
        <f t="shared" si="147"/>
        <v>2.9650000000000003</v>
      </c>
      <c r="AG327" s="27">
        <f t="shared" si="148"/>
        <v>8.5780728216385202E-2</v>
      </c>
      <c r="AH327" s="27">
        <f t="shared" si="139"/>
        <v>7.3583333333333443E-3</v>
      </c>
      <c r="AI327" s="27">
        <f t="shared" si="140"/>
        <v>0.183</v>
      </c>
      <c r="AJ327" s="29">
        <f t="shared" si="149"/>
        <v>4</v>
      </c>
      <c r="AK327" s="29">
        <f t="shared" si="141"/>
        <v>12</v>
      </c>
      <c r="AL327" s="27">
        <f t="shared" si="142"/>
        <v>3.4999999999999698E-2</v>
      </c>
      <c r="AM327" s="27">
        <f t="shared" si="150"/>
        <v>0.20460021994123076</v>
      </c>
      <c r="AN327" s="27">
        <f t="shared" si="151"/>
        <v>1.3055138855362491</v>
      </c>
      <c r="AO327" s="27">
        <f t="shared" si="143"/>
        <v>0.26710842811704733</v>
      </c>
      <c r="AP327" s="27">
        <f t="shared" si="144"/>
        <v>-0.23210842811704763</v>
      </c>
      <c r="AQ327" s="30">
        <f t="shared" si="145"/>
        <v>0.30210842811704702</v>
      </c>
    </row>
    <row r="328" spans="2:43" ht="14.25" hidden="1" customHeight="1" x14ac:dyDescent="0.3">
      <c r="B328" s="24" t="str">
        <f>datasets!O217</f>
        <v/>
      </c>
      <c r="C328" s="24" t="str">
        <f>datasets!P217</f>
        <v/>
      </c>
      <c r="D328" s="24" t="str">
        <f>datasets!Q217</f>
        <v>medium</v>
      </c>
      <c r="E328" s="67">
        <f>datasets!R217</f>
        <v>3.3600000000000003</v>
      </c>
      <c r="F328" s="67">
        <f>datasets!S217</f>
        <v>3.18</v>
      </c>
      <c r="G328" s="67">
        <f>datasets!T217</f>
        <v>2.91</v>
      </c>
      <c r="H328" s="67">
        <f>datasets!U217</f>
        <v>2.9300000000000006</v>
      </c>
      <c r="I328" s="67">
        <f>datasets!V217</f>
        <v>3.0800000000000005</v>
      </c>
      <c r="J328" s="67">
        <f>datasets!W217</f>
        <v>3.15</v>
      </c>
      <c r="K328" s="67">
        <f>datasets!X217</f>
        <v>2.99</v>
      </c>
      <c r="L328" s="78">
        <f>datasets!Y217</f>
        <v>2.9000000000000004</v>
      </c>
      <c r="AB328" s="26">
        <f t="shared" si="136"/>
        <v>3.0550000000000006</v>
      </c>
      <c r="AC328" s="27">
        <f t="shared" si="146"/>
        <v>0.2151743479135001</v>
      </c>
      <c r="AD328" s="27">
        <f t="shared" si="137"/>
        <v>4.629999999999998E-2</v>
      </c>
      <c r="AE328" s="27">
        <f t="shared" si="138"/>
        <v>0.17799999999999999</v>
      </c>
      <c r="AF328" s="28">
        <f t="shared" si="147"/>
        <v>3.0350000000000001</v>
      </c>
      <c r="AG328" s="27">
        <f t="shared" si="148"/>
        <v>0.10862780491200202</v>
      </c>
      <c r="AH328" s="27">
        <f t="shared" si="139"/>
        <v>1.179999999999997E-2</v>
      </c>
      <c r="AI328" s="27">
        <f t="shared" si="140"/>
        <v>0.183</v>
      </c>
      <c r="AJ328" s="29">
        <f t="shared" si="149"/>
        <v>4</v>
      </c>
      <c r="AK328" s="29">
        <f t="shared" si="141"/>
        <v>12</v>
      </c>
      <c r="AL328" s="27">
        <f t="shared" si="142"/>
        <v>-2.0000000000000462E-2</v>
      </c>
      <c r="AM328" s="27">
        <f t="shared" si="150"/>
        <v>0.20460021994123076</v>
      </c>
      <c r="AN328" s="27">
        <f t="shared" si="151"/>
        <v>1.3055138855362491</v>
      </c>
      <c r="AO328" s="27">
        <f t="shared" si="143"/>
        <v>0.26710842811704733</v>
      </c>
      <c r="AP328" s="27">
        <f t="shared" si="144"/>
        <v>-0.28710842811704779</v>
      </c>
      <c r="AQ328" s="30">
        <f t="shared" si="145"/>
        <v>0.24710842811704686</v>
      </c>
    </row>
    <row r="329" spans="2:43" ht="14.25" hidden="1" customHeight="1" x14ac:dyDescent="0.3">
      <c r="B329" s="24" t="str">
        <f>datasets!O218</f>
        <v/>
      </c>
      <c r="C329" s="24" t="str">
        <f>datasets!P218</f>
        <v/>
      </c>
      <c r="D329" s="24" t="str">
        <f>datasets!Q218</f>
        <v>medium</v>
      </c>
      <c r="E329" s="67">
        <f>datasets!R218</f>
        <v>3.2800000000000002</v>
      </c>
      <c r="F329" s="67">
        <f>datasets!S218</f>
        <v>3.26</v>
      </c>
      <c r="G329" s="67">
        <f>datasets!T218</f>
        <v>2.9700000000000006</v>
      </c>
      <c r="H329" s="67">
        <f>datasets!U218</f>
        <v>2.91</v>
      </c>
      <c r="I329" s="67">
        <f>datasets!V218</f>
        <v>3.2000000000000006</v>
      </c>
      <c r="J329" s="67">
        <f>datasets!W218</f>
        <v>3.2000000000000006</v>
      </c>
      <c r="K329" s="67">
        <f>datasets!X218</f>
        <v>2.94</v>
      </c>
      <c r="L329" s="78">
        <f>datasets!Y218</f>
        <v>2.91</v>
      </c>
      <c r="AB329" s="26">
        <f t="shared" si="136"/>
        <v>3.1150000000000002</v>
      </c>
      <c r="AC329" s="27">
        <f t="shared" si="146"/>
        <v>0.19226717521892966</v>
      </c>
      <c r="AD329" s="27">
        <f t="shared" si="137"/>
        <v>3.6966666666666599E-2</v>
      </c>
      <c r="AE329" s="27">
        <f t="shared" si="138"/>
        <v>0.17799999999999999</v>
      </c>
      <c r="AF329" s="28">
        <f t="shared" si="147"/>
        <v>3.0700000000000003</v>
      </c>
      <c r="AG329" s="27">
        <f t="shared" si="148"/>
        <v>0.15924300089276588</v>
      </c>
      <c r="AH329" s="27">
        <f t="shared" si="139"/>
        <v>2.5358333333333438E-2</v>
      </c>
      <c r="AI329" s="27">
        <f t="shared" si="140"/>
        <v>0.183</v>
      </c>
      <c r="AJ329" s="29">
        <f t="shared" si="149"/>
        <v>4</v>
      </c>
      <c r="AK329" s="29">
        <f t="shared" si="141"/>
        <v>12</v>
      </c>
      <c r="AL329" s="27">
        <f t="shared" si="142"/>
        <v>-4.4999999999999929E-2</v>
      </c>
      <c r="AM329" s="27">
        <f t="shared" si="150"/>
        <v>0.20460021994123076</v>
      </c>
      <c r="AN329" s="27">
        <f t="shared" si="151"/>
        <v>1.3055138855362491</v>
      </c>
      <c r="AO329" s="27">
        <f t="shared" si="143"/>
        <v>0.26710842811704733</v>
      </c>
      <c r="AP329" s="27">
        <f t="shared" si="144"/>
        <v>-0.31210842811704725</v>
      </c>
      <c r="AQ329" s="30">
        <f t="shared" si="145"/>
        <v>0.2221084281170474</v>
      </c>
    </row>
    <row r="330" spans="2:43" ht="14.25" hidden="1" customHeight="1" x14ac:dyDescent="0.3">
      <c r="B330" s="24" t="str">
        <f>datasets!O219</f>
        <v/>
      </c>
      <c r="C330" s="24" t="str">
        <f>datasets!P219</f>
        <v/>
      </c>
      <c r="D330" s="24" t="str">
        <f>datasets!Q219</f>
        <v>high</v>
      </c>
      <c r="E330" s="67">
        <f>datasets!R219</f>
        <v>4.080000000000001</v>
      </c>
      <c r="F330" s="67">
        <f>datasets!S219</f>
        <v>3.8000000000000003</v>
      </c>
      <c r="G330" s="67">
        <f>datasets!T219</f>
        <v>4.1800000000000006</v>
      </c>
      <c r="H330" s="67">
        <f>datasets!U219</f>
        <v>4</v>
      </c>
      <c r="I330" s="67">
        <f>datasets!V219</f>
        <v>4.620000000000001</v>
      </c>
      <c r="J330" s="67">
        <f>datasets!W219</f>
        <v>4.3600000000000003</v>
      </c>
      <c r="K330" s="67">
        <f>datasets!X219</f>
        <v>4.26</v>
      </c>
      <c r="L330" s="78">
        <f>datasets!Y219</f>
        <v>4.080000000000001</v>
      </c>
      <c r="AB330" s="26">
        <f t="shared" si="136"/>
        <v>4.0400000000000009</v>
      </c>
      <c r="AC330" s="27">
        <f t="shared" si="146"/>
        <v>0.16114175953695781</v>
      </c>
      <c r="AD330" s="27">
        <f t="shared" si="137"/>
        <v>2.5966666666666732E-2</v>
      </c>
      <c r="AE330" s="27">
        <f t="shared" si="138"/>
        <v>0.17799999999999999</v>
      </c>
      <c r="AF330" s="28">
        <f t="shared" si="147"/>
        <v>4.3100000000000005</v>
      </c>
      <c r="AG330" s="27">
        <f t="shared" si="148"/>
        <v>0.225388553391693</v>
      </c>
      <c r="AH330" s="27">
        <f t="shared" si="139"/>
        <v>5.0800000000000047E-2</v>
      </c>
      <c r="AI330" s="27">
        <f t="shared" si="140"/>
        <v>0.183</v>
      </c>
      <c r="AJ330" s="29">
        <f t="shared" si="149"/>
        <v>4</v>
      </c>
      <c r="AK330" s="29">
        <f t="shared" si="141"/>
        <v>12</v>
      </c>
      <c r="AL330" s="27">
        <f t="shared" si="142"/>
        <v>0.26999999999999957</v>
      </c>
      <c r="AM330" s="27">
        <f t="shared" si="150"/>
        <v>0.20460021994123076</v>
      </c>
      <c r="AN330" s="27">
        <f t="shared" si="151"/>
        <v>1.3055138855362491</v>
      </c>
      <c r="AO330" s="27">
        <f t="shared" si="143"/>
        <v>0.26710842811704733</v>
      </c>
      <c r="AP330" s="27">
        <f t="shared" si="144"/>
        <v>2.8915718829522485E-3</v>
      </c>
      <c r="AQ330" s="30">
        <f t="shared" si="145"/>
        <v>0.53710842811704684</v>
      </c>
    </row>
    <row r="331" spans="2:43" ht="14.25" hidden="1" customHeight="1" x14ac:dyDescent="0.3">
      <c r="B331" s="24" t="str">
        <f>datasets!O220</f>
        <v/>
      </c>
      <c r="C331" s="24" t="str">
        <f>datasets!P220</f>
        <v/>
      </c>
      <c r="D331" s="24" t="str">
        <f>datasets!Q220</f>
        <v>high</v>
      </c>
      <c r="E331" s="67">
        <f>datasets!R220</f>
        <v>3.9400000000000008</v>
      </c>
      <c r="F331" s="67">
        <f>datasets!S220</f>
        <v>3.7900000000000005</v>
      </c>
      <c r="G331" s="67">
        <f>datasets!T220</f>
        <v>4.3400000000000007</v>
      </c>
      <c r="H331" s="67">
        <f>datasets!U220</f>
        <v>4.2</v>
      </c>
      <c r="I331" s="67">
        <f>datasets!V220</f>
        <v>4.1100000000000003</v>
      </c>
      <c r="J331" s="67">
        <f>datasets!W220</f>
        <v>4.120000000000001</v>
      </c>
      <c r="K331" s="67">
        <f>datasets!X220</f>
        <v>4.1500000000000004</v>
      </c>
      <c r="L331" s="78">
        <f>datasets!Y220</f>
        <v>4.080000000000001</v>
      </c>
      <c r="AB331" s="26">
        <f t="shared" si="136"/>
        <v>4.07</v>
      </c>
      <c r="AC331" s="27">
        <f t="shared" si="146"/>
        <v>0.2483780720326709</v>
      </c>
      <c r="AD331" s="27">
        <f t="shared" si="137"/>
        <v>6.1691666666666652E-2</v>
      </c>
      <c r="AE331" s="27">
        <f t="shared" si="138"/>
        <v>0.17799999999999999</v>
      </c>
      <c r="AF331" s="28">
        <f t="shared" si="147"/>
        <v>4.1150000000000002</v>
      </c>
      <c r="AG331" s="27">
        <f t="shared" si="148"/>
        <v>2.8867513459481083E-2</v>
      </c>
      <c r="AH331" s="27">
        <f t="shared" si="139"/>
        <v>8.3333333333332146E-4</v>
      </c>
      <c r="AI331" s="27">
        <f t="shared" si="140"/>
        <v>0.183</v>
      </c>
      <c r="AJ331" s="29">
        <f t="shared" si="149"/>
        <v>4</v>
      </c>
      <c r="AK331" s="29">
        <f t="shared" si="141"/>
        <v>12</v>
      </c>
      <c r="AL331" s="27">
        <f t="shared" si="142"/>
        <v>4.4999999999999929E-2</v>
      </c>
      <c r="AM331" s="27">
        <f t="shared" si="150"/>
        <v>0.20460021994123076</v>
      </c>
      <c r="AN331" s="27">
        <f t="shared" si="151"/>
        <v>1.3055138855362491</v>
      </c>
      <c r="AO331" s="27">
        <f t="shared" si="143"/>
        <v>0.26710842811704733</v>
      </c>
      <c r="AP331" s="27">
        <f t="shared" si="144"/>
        <v>-0.2221084281170474</v>
      </c>
      <c r="AQ331" s="30">
        <f t="shared" si="145"/>
        <v>0.31210842811704725</v>
      </c>
    </row>
    <row r="332" spans="2:43" ht="14.25" hidden="1" customHeight="1" x14ac:dyDescent="0.3">
      <c r="B332" s="24" t="str">
        <f>datasets!O221</f>
        <v/>
      </c>
      <c r="C332" s="24" t="str">
        <f>datasets!P221</f>
        <v/>
      </c>
      <c r="D332" s="24" t="str">
        <f>datasets!Q221</f>
        <v>high</v>
      </c>
      <c r="E332" s="67">
        <f>datasets!R221</f>
        <v>4.1500000000000004</v>
      </c>
      <c r="F332" s="67">
        <f>datasets!S221</f>
        <v>3.7200000000000006</v>
      </c>
      <c r="G332" s="67">
        <f>datasets!T221</f>
        <v>4.3400000000000007</v>
      </c>
      <c r="H332" s="67">
        <f>datasets!U221</f>
        <v>4.1100000000000003</v>
      </c>
      <c r="I332" s="67">
        <f>datasets!V221</f>
        <v>3.9800000000000004</v>
      </c>
      <c r="J332" s="67">
        <f>datasets!W221</f>
        <v>3.7400000000000007</v>
      </c>
      <c r="K332" s="67">
        <f>datasets!X221</f>
        <v>4.3</v>
      </c>
      <c r="L332" s="78">
        <f>datasets!Y221</f>
        <v>4.080000000000001</v>
      </c>
      <c r="AB332" s="26">
        <f t="shared" si="136"/>
        <v>4.1300000000000008</v>
      </c>
      <c r="AC332" s="27">
        <f t="shared" si="146"/>
        <v>0.26012817353502227</v>
      </c>
      <c r="AD332" s="27">
        <f t="shared" si="137"/>
        <v>6.7666666666666653E-2</v>
      </c>
      <c r="AE332" s="27">
        <f t="shared" si="138"/>
        <v>0.17799999999999999</v>
      </c>
      <c r="AF332" s="28">
        <f t="shared" si="147"/>
        <v>4.0300000000000011</v>
      </c>
      <c r="AG332" s="27">
        <f t="shared" si="148"/>
        <v>0.23230726778701205</v>
      </c>
      <c r="AH332" s="27">
        <f t="shared" si="139"/>
        <v>5.3966666666666524E-2</v>
      </c>
      <c r="AI332" s="27">
        <f t="shared" si="140"/>
        <v>0.183</v>
      </c>
      <c r="AJ332" s="29">
        <f t="shared" si="149"/>
        <v>4</v>
      </c>
      <c r="AK332" s="29">
        <f t="shared" si="141"/>
        <v>12</v>
      </c>
      <c r="AL332" s="27">
        <f t="shared" si="142"/>
        <v>-9.9999999999999645E-2</v>
      </c>
      <c r="AM332" s="27">
        <f t="shared" si="150"/>
        <v>0.20460021994123076</v>
      </c>
      <c r="AN332" s="27">
        <f t="shared" si="151"/>
        <v>1.3055138855362491</v>
      </c>
      <c r="AO332" s="27">
        <f t="shared" si="143"/>
        <v>0.26710842811704733</v>
      </c>
      <c r="AP332" s="27">
        <f t="shared" si="144"/>
        <v>-0.36710842811704697</v>
      </c>
      <c r="AQ332" s="30">
        <f t="shared" si="145"/>
        <v>0.16710842811704768</v>
      </c>
    </row>
    <row r="333" spans="2:43" ht="14.25" hidden="1" customHeight="1" x14ac:dyDescent="0.3">
      <c r="B333" s="24" t="str">
        <f>datasets!O222</f>
        <v/>
      </c>
      <c r="C333" s="24" t="str">
        <f>datasets!P222</f>
        <v/>
      </c>
      <c r="D333" s="24" t="str">
        <f>datasets!Q222</f>
        <v>high</v>
      </c>
      <c r="E333" s="67">
        <f>datasets!R222</f>
        <v>4.26</v>
      </c>
      <c r="F333" s="67">
        <f>datasets!S222</f>
        <v>4.2300000000000013</v>
      </c>
      <c r="G333" s="67">
        <f>datasets!T222</f>
        <v>4.1100000000000003</v>
      </c>
      <c r="H333" s="67">
        <f>datasets!U222</f>
        <v>3.890000000000001</v>
      </c>
      <c r="I333" s="67">
        <f>datasets!V222</f>
        <v>4.5600000000000005</v>
      </c>
      <c r="J333" s="67">
        <f>datasets!W222</f>
        <v>4.5100000000000007</v>
      </c>
      <c r="K333" s="67">
        <f>datasets!X222</f>
        <v>4.120000000000001</v>
      </c>
      <c r="L333" s="78">
        <f>datasets!Y222</f>
        <v>4.1100000000000003</v>
      </c>
      <c r="AB333" s="26">
        <f t="shared" si="136"/>
        <v>4.1700000000000008</v>
      </c>
      <c r="AC333" s="27">
        <f t="shared" si="146"/>
        <v>0.16800297616411417</v>
      </c>
      <c r="AD333" s="27">
        <f t="shared" si="137"/>
        <v>2.8224999999999913E-2</v>
      </c>
      <c r="AE333" s="27">
        <f t="shared" si="138"/>
        <v>0.17799999999999999</v>
      </c>
      <c r="AF333" s="28">
        <f t="shared" si="147"/>
        <v>4.3150000000000013</v>
      </c>
      <c r="AG333" s="27">
        <f t="shared" si="148"/>
        <v>0.24337899115029077</v>
      </c>
      <c r="AH333" s="27">
        <f t="shared" si="139"/>
        <v>5.9233333333333311E-2</v>
      </c>
      <c r="AI333" s="27">
        <f t="shared" si="140"/>
        <v>0.183</v>
      </c>
      <c r="AJ333" s="29">
        <f t="shared" si="149"/>
        <v>4</v>
      </c>
      <c r="AK333" s="29">
        <f t="shared" si="141"/>
        <v>12</v>
      </c>
      <c r="AL333" s="27">
        <f t="shared" si="142"/>
        <v>0.14500000000000046</v>
      </c>
      <c r="AM333" s="27">
        <f t="shared" si="150"/>
        <v>0.20460021994123076</v>
      </c>
      <c r="AN333" s="27">
        <f t="shared" si="151"/>
        <v>1.3055138855362491</v>
      </c>
      <c r="AO333" s="27">
        <f t="shared" si="143"/>
        <v>0.26710842811704733</v>
      </c>
      <c r="AP333" s="27">
        <f t="shared" si="144"/>
        <v>-0.12210842811704686</v>
      </c>
      <c r="AQ333" s="30">
        <f t="shared" si="145"/>
        <v>0.41210842811704779</v>
      </c>
    </row>
    <row r="334" spans="2:43" hidden="1" x14ac:dyDescent="0.3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6" t="str">
        <f>IF(AJ334="","",TINV((1-$E$6),AK334*(AJ334-1)))</f>
        <v/>
      </c>
      <c r="AO334" s="6"/>
      <c r="AP334" s="6"/>
    </row>
    <row r="335" spans="2:43" hidden="1" x14ac:dyDescent="0.3">
      <c r="C335" s="22" t="str">
        <f>IF(AND(E335=0.5,F335=-0.5),"AL = +/- 0.5","AL = +/- 4SDr")</f>
        <v>AL = +/- 4SDr</v>
      </c>
      <c r="D335" s="8">
        <f>MIN(AB322:AB333)-0.5</f>
        <v>1.7600000000000007</v>
      </c>
      <c r="E335" s="15">
        <f>IFERROR(IF(COUNTIF($R$130:$R$141,"=NO")&gt;0,IF($N$144&gt;0.125,4*$N$144,0.5),0.5),0.5)</f>
        <v>0.71199999999999997</v>
      </c>
      <c r="F335" s="15">
        <f>IFERROR(IF(COUNTIF($H$130:$H$141,"=NO")&gt;0,IF($D$144&gt;0.125,-4*$D$144,-0.5),-0.5),-0.5)</f>
        <v>-0.71199999999999997</v>
      </c>
      <c r="G335" s="22">
        <v>0.5</v>
      </c>
      <c r="H335" s="22">
        <v>-0.5</v>
      </c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 t="str">
        <f>IF(AJ335="","",TINV((1-$E$6),AK335*(AJ335-1)))</f>
        <v/>
      </c>
      <c r="AO335" s="6"/>
      <c r="AP335" s="6"/>
      <c r="AQ335" s="6"/>
    </row>
    <row r="336" spans="2:43" hidden="1" x14ac:dyDescent="0.3">
      <c r="D336" s="8">
        <f>MAX(AB322:AB333)+0.5</f>
        <v>4.6700000000000008</v>
      </c>
      <c r="E336" s="15">
        <f>IFERROR(IF(COUNTIF($R$130:$R$141,"=NO")&gt;0,IF($N$144&gt;0.125,4*$N$144,0.5),0.5),0.5)</f>
        <v>0.71199999999999997</v>
      </c>
      <c r="F336" s="15">
        <f>IFERROR(IF(COUNTIF($H$130:$H$141,"=NO")&gt;0,IF($D$144&gt;0.125,-4*$D$144,-0.5),-0.5),-0.5)</f>
        <v>-0.71199999999999997</v>
      </c>
      <c r="G336" s="22">
        <v>0.5</v>
      </c>
      <c r="H336" s="22">
        <v>-0.5</v>
      </c>
      <c r="AN336" s="1" t="str">
        <f>IF(AJ336="","",TINV((1-$E$6),AK336*(AJ336-1)))</f>
        <v/>
      </c>
    </row>
    <row r="337" spans="2:43" ht="13.8" hidden="1" thickBot="1" x14ac:dyDescent="0.35"/>
    <row r="338" spans="2:43" ht="12.75" hidden="1" customHeight="1" thickBot="1" x14ac:dyDescent="0.35">
      <c r="B338" s="167" t="str">
        <f>datasets!B226</f>
        <v>(Food) Category 7</v>
      </c>
      <c r="C338" s="165"/>
      <c r="D338" s="168" t="str">
        <f>datasets!D226</f>
        <v>Category 7</v>
      </c>
      <c r="E338" s="169"/>
      <c r="L338" s="1" t="str">
        <f>IF(COUNTBLANK(E342:L353)=0,"OK","KO")</f>
        <v>OK</v>
      </c>
    </row>
    <row r="339" spans="2:43" ht="13.8" hidden="1" thickBot="1" x14ac:dyDescent="0.35">
      <c r="B339" s="167" t="str">
        <f>datasets!B227</f>
        <v>(Food) Type 7</v>
      </c>
      <c r="C339" s="165"/>
      <c r="D339" s="168" t="str">
        <f>datasets!D227</f>
        <v>Type 7</v>
      </c>
      <c r="E339" s="169"/>
    </row>
    <row r="340" spans="2:43" ht="25.95" hidden="1" customHeight="1" x14ac:dyDescent="0.3">
      <c r="B340" s="162"/>
      <c r="C340" s="163"/>
      <c r="D340" s="163"/>
      <c r="E340" s="159" t="s">
        <v>1</v>
      </c>
      <c r="F340" s="160"/>
      <c r="G340" s="160"/>
      <c r="H340" s="161"/>
      <c r="I340" s="159" t="s">
        <v>2</v>
      </c>
      <c r="J340" s="160"/>
      <c r="K340" s="160"/>
      <c r="L340" s="161"/>
      <c r="AB340" s="162" t="s">
        <v>1</v>
      </c>
      <c r="AC340" s="163"/>
      <c r="AD340" s="163"/>
      <c r="AE340" s="163"/>
      <c r="AF340" s="163" t="s">
        <v>2</v>
      </c>
      <c r="AG340" s="163"/>
      <c r="AH340" s="163"/>
      <c r="AI340" s="163"/>
      <c r="AJ340" s="164" t="s">
        <v>90</v>
      </c>
      <c r="AK340" s="165"/>
      <c r="AL340" s="165"/>
      <c r="AM340" s="165"/>
      <c r="AN340" s="165"/>
      <c r="AO340" s="165"/>
      <c r="AP340" s="165"/>
      <c r="AQ340" s="166"/>
    </row>
    <row r="341" spans="2:43" ht="27" hidden="1" thickBot="1" x14ac:dyDescent="0.35">
      <c r="B341" s="46" t="s">
        <v>39</v>
      </c>
      <c r="C341" s="58" t="s">
        <v>0</v>
      </c>
      <c r="D341" s="58" t="s">
        <v>7</v>
      </c>
      <c r="E341" s="58" t="s">
        <v>3</v>
      </c>
      <c r="F341" s="58" t="s">
        <v>4</v>
      </c>
      <c r="G341" s="58" t="s">
        <v>5</v>
      </c>
      <c r="H341" s="58" t="s">
        <v>6</v>
      </c>
      <c r="I341" s="102" t="s">
        <v>3</v>
      </c>
      <c r="J341" s="102" t="s">
        <v>4</v>
      </c>
      <c r="K341" s="102" t="s">
        <v>5</v>
      </c>
      <c r="L341" s="102" t="s">
        <v>6</v>
      </c>
      <c r="AB341" s="54" t="s">
        <v>46</v>
      </c>
      <c r="AC341" s="55" t="s">
        <v>11</v>
      </c>
      <c r="AD341" s="55" t="s">
        <v>19</v>
      </c>
      <c r="AE341" s="55" t="s">
        <v>20</v>
      </c>
      <c r="AF341" s="54" t="s">
        <v>46</v>
      </c>
      <c r="AG341" s="55" t="s">
        <v>12</v>
      </c>
      <c r="AH341" s="55" t="s">
        <v>13</v>
      </c>
      <c r="AI341" s="55" t="s">
        <v>18</v>
      </c>
      <c r="AJ341" s="55" t="s">
        <v>9</v>
      </c>
      <c r="AK341" s="55" t="s">
        <v>45</v>
      </c>
      <c r="AL341" s="55" t="s">
        <v>8</v>
      </c>
      <c r="AM341" s="55" t="s">
        <v>14</v>
      </c>
      <c r="AN341" s="55" t="s">
        <v>10</v>
      </c>
      <c r="AO341" s="55" t="s">
        <v>15</v>
      </c>
      <c r="AP341" s="55" t="s">
        <v>16</v>
      </c>
      <c r="AQ341" s="23" t="s">
        <v>17</v>
      </c>
    </row>
    <row r="342" spans="2:43" ht="15.75" hidden="1" customHeight="1" x14ac:dyDescent="0.3">
      <c r="B342" s="24" t="str">
        <f>datasets!B230</f>
        <v/>
      </c>
      <c r="C342" s="24" t="str">
        <f>datasets!C230</f>
        <v/>
      </c>
      <c r="D342" s="24" t="str">
        <f>datasets!D230</f>
        <v>low</v>
      </c>
      <c r="E342" s="67">
        <f>datasets!E230</f>
        <v>2.08</v>
      </c>
      <c r="F342" s="67">
        <f>datasets!F230</f>
        <v>2.1100000000000003</v>
      </c>
      <c r="G342" s="67">
        <f>datasets!G230</f>
        <v>2.5200000000000005</v>
      </c>
      <c r="H342" s="67">
        <f>datasets!H230</f>
        <v>2.4100000000000006</v>
      </c>
      <c r="I342" s="67">
        <f>datasets!I230</f>
        <v>2.6500000000000004</v>
      </c>
      <c r="J342" s="67">
        <f>datasets!J230</f>
        <v>2.9300000000000006</v>
      </c>
      <c r="K342" s="67">
        <f>datasets!K230</f>
        <v>2.4100000000000006</v>
      </c>
      <c r="L342" s="78">
        <f>datasets!L230</f>
        <v>2.3800000000000003</v>
      </c>
      <c r="N342" s="19"/>
      <c r="AB342" s="26">
        <f t="shared" ref="AB342:AB353" si="152">IF($L$218="OK",IFERROR(IF(OR(ISBLANK(E342), ISBLANK(F342),ISBLANK(G342),ISBLANK(H342)),NA(), IF($E$7="Median",MEDIAN(E342:H342),AVERAGE(E342:H342))),""), "")</f>
        <v>2.2600000000000007</v>
      </c>
      <c r="AC342" s="27">
        <f>IF($L$218="OK",IFERROR(IF(OR(ISBLANK(E342), ISBLANK(F342),ISBLANK(G342),ISBLANK(H342)),NA(), STDEV(E342:H342)),""),"")</f>
        <v>0.21863211109075462</v>
      </c>
      <c r="AD342" s="27">
        <f t="shared" ref="AD342:AD353" si="153">IFERROR(AC342^2,"")</f>
        <v>4.7800000000000065E-2</v>
      </c>
      <c r="AE342" s="27">
        <f t="shared" ref="AE342:AE353" si="154">IFERROR(ROUND(SQRT(AVERAGE(AD$342:AD$353)),3),"")</f>
        <v>0.17799999999999999</v>
      </c>
      <c r="AF342" s="28">
        <f>IF($L$218="OK",IFERROR(IF(OR(ISBLANK(I342),ISBLANK(J342),ISBLANK(K342),ISBLANK(L342)),"", IF($E$7="Median",MEDIAN(I342:L342),AVERAGE(I342:L342))),""),"")</f>
        <v>2.5300000000000002</v>
      </c>
      <c r="AG342" s="27">
        <f>IF($L$218="OK",IFERROR(IF(OR(ISBLANK(I342),ISBLANK(J342),ISBLANK(K342),ISBLANK(L342)),NA(), STDEV(I342:L342)),""),"")</f>
        <v>0.25539185578244272</v>
      </c>
      <c r="AH342" s="27">
        <f t="shared" ref="AH342:AH353" si="155">IFERROR(AG342^2,"")</f>
        <v>6.5225000000000019E-2</v>
      </c>
      <c r="AI342" s="27">
        <f t="shared" ref="AI342:AI353" si="156">IFERROR(ROUND(SQRT(AVERAGE(AH$342:AH$353)),3),"")</f>
        <v>0.183</v>
      </c>
      <c r="AJ342" s="29">
        <f>IF($L$338="OK",COUNT(E342:H342),"")</f>
        <v>4</v>
      </c>
      <c r="AK342" s="29">
        <f t="shared" ref="AK342:AK353" si="157">IF(AJ342="","",IF(COUNT($E$342:$E$353)=0,"",COUNT($E$342:$E$353)))</f>
        <v>12</v>
      </c>
      <c r="AL342" s="27">
        <f t="shared" ref="AL342:AL353" si="158">IFERROR(AF342-AB342,"")</f>
        <v>0.26999999999999957</v>
      </c>
      <c r="AM342" s="27">
        <f>IFERROR(AI342*SQRT(1+1/AJ342),"")</f>
        <v>0.20460021994123076</v>
      </c>
      <c r="AN342" s="27">
        <f>IF(AJ342="","",TINV((1-$E$6),AK342*(AJ342-1)))</f>
        <v>1.3055138855362491</v>
      </c>
      <c r="AO342" s="27">
        <f t="shared" ref="AO342:AO353" si="159">IFERROR(AN342*AM342,"")</f>
        <v>0.26710842811704733</v>
      </c>
      <c r="AP342" s="27">
        <f t="shared" ref="AP342:AP353" si="160">IFERROR(AL342-AO342,"")</f>
        <v>2.8915718829522485E-3</v>
      </c>
      <c r="AQ342" s="30">
        <f t="shared" ref="AQ342:AQ353" si="161">IFERROR(AL342+AO342,"")</f>
        <v>0.53710842811704684</v>
      </c>
    </row>
    <row r="343" spans="2:43" ht="15.75" hidden="1" customHeight="1" x14ac:dyDescent="0.3">
      <c r="B343" s="24" t="str">
        <f>datasets!B231</f>
        <v/>
      </c>
      <c r="C343" s="24" t="str">
        <f>datasets!C231</f>
        <v/>
      </c>
      <c r="D343" s="24" t="str">
        <f>datasets!D231</f>
        <v>low</v>
      </c>
      <c r="E343" s="67">
        <f>datasets!E231</f>
        <v>2.15</v>
      </c>
      <c r="F343" s="67">
        <f>datasets!F231</f>
        <v>2.4500000000000002</v>
      </c>
      <c r="G343" s="67">
        <f>datasets!G231</f>
        <v>2.4500000000000002</v>
      </c>
      <c r="H343" s="67">
        <f>datasets!H231</f>
        <v>2.3199999999999998</v>
      </c>
      <c r="I343" s="67">
        <f>datasets!I231</f>
        <v>2.7600000000000002</v>
      </c>
      <c r="J343" s="67">
        <f>datasets!J231</f>
        <v>2.54</v>
      </c>
      <c r="K343" s="67">
        <f>datasets!K231</f>
        <v>2.3000000000000003</v>
      </c>
      <c r="L343" s="78">
        <f>datasets!L231</f>
        <v>2.4900000000000007</v>
      </c>
      <c r="AB343" s="26">
        <f t="shared" si="152"/>
        <v>2.3849999999999998</v>
      </c>
      <c r="AC343" s="27">
        <f t="shared" ref="AC343:AC353" si="162">IF($L$218="OK",IFERROR(IF(OR(ISBLANK(E343), ISBLANK(F343),ISBLANK(G343),ISBLANK(H343)),NA(), STDEV(E343:H343)),""),"")</f>
        <v>0.14221462653327904</v>
      </c>
      <c r="AD343" s="27">
        <f t="shared" si="153"/>
        <v>2.0225000000000035E-2</v>
      </c>
      <c r="AE343" s="27">
        <f t="shared" si="154"/>
        <v>0.17799999999999999</v>
      </c>
      <c r="AF343" s="28">
        <f t="shared" ref="AF343:AF353" si="163">IF($L$218="OK",IFERROR(IF(OR(ISBLANK(I343),ISBLANK(J343),ISBLANK(K343),ISBLANK(L343)),"", IF($E$7="Median",MEDIAN(I343:L343),AVERAGE(I343:L343))),""),"")</f>
        <v>2.5150000000000006</v>
      </c>
      <c r="AG343" s="27">
        <f t="shared" ref="AG343:AG353" si="164">IF($L$218="OK",IFERROR(IF(OR(ISBLANK(I343),ISBLANK(J343),ISBLANK(K343),ISBLANK(L343)),NA(), STDEV(I343:L343)),""),"")</f>
        <v>0.18909873963972715</v>
      </c>
      <c r="AH343" s="27">
        <f t="shared" si="155"/>
        <v>3.5758333333333316E-2</v>
      </c>
      <c r="AI343" s="27">
        <f t="shared" si="156"/>
        <v>0.183</v>
      </c>
      <c r="AJ343" s="29">
        <f t="shared" ref="AJ343:AJ353" si="165">IF($L$338="OK",COUNT(E343:H343),"")</f>
        <v>4</v>
      </c>
      <c r="AK343" s="29">
        <f t="shared" si="157"/>
        <v>12</v>
      </c>
      <c r="AL343" s="27">
        <f t="shared" si="158"/>
        <v>0.13000000000000078</v>
      </c>
      <c r="AM343" s="27">
        <f t="shared" ref="AM343:AM353" si="166">IFERROR(AI343*SQRT(1+1/AJ343),"")</f>
        <v>0.20460021994123076</v>
      </c>
      <c r="AN343" s="27">
        <f t="shared" ref="AN343:AN353" si="167">IF(AJ343="","",TINV((1-$E$6),AK343*(AJ343-1)))</f>
        <v>1.3055138855362491</v>
      </c>
      <c r="AO343" s="27">
        <f t="shared" si="159"/>
        <v>0.26710842811704733</v>
      </c>
      <c r="AP343" s="27">
        <f t="shared" si="160"/>
        <v>-0.13710842811704654</v>
      </c>
      <c r="AQ343" s="30">
        <f t="shared" si="161"/>
        <v>0.39710842811704811</v>
      </c>
    </row>
    <row r="344" spans="2:43" ht="15.75" hidden="1" customHeight="1" x14ac:dyDescent="0.3">
      <c r="B344" s="24" t="str">
        <f>datasets!B232</f>
        <v/>
      </c>
      <c r="C344" s="24" t="str">
        <f>datasets!C232</f>
        <v/>
      </c>
      <c r="D344" s="24" t="str">
        <f>datasets!D232</f>
        <v>low</v>
      </c>
      <c r="E344" s="67">
        <f>datasets!E232</f>
        <v>2.69</v>
      </c>
      <c r="F344" s="67">
        <f>datasets!F232</f>
        <v>2.3600000000000003</v>
      </c>
      <c r="G344" s="67">
        <f>datasets!G232</f>
        <v>2.6200000000000006</v>
      </c>
      <c r="H344" s="67">
        <f>datasets!H232</f>
        <v>2.4</v>
      </c>
      <c r="I344" s="67">
        <f>datasets!I232</f>
        <v>2.7300000000000004</v>
      </c>
      <c r="J344" s="67">
        <f>datasets!J232</f>
        <v>2.8400000000000003</v>
      </c>
      <c r="K344" s="67">
        <f>datasets!K232</f>
        <v>2.6200000000000006</v>
      </c>
      <c r="L344" s="78">
        <f>datasets!L232</f>
        <v>2.4</v>
      </c>
      <c r="AB344" s="26">
        <f t="shared" si="152"/>
        <v>2.5100000000000002</v>
      </c>
      <c r="AC344" s="27">
        <f t="shared" si="162"/>
        <v>0.16214705259938175</v>
      </c>
      <c r="AD344" s="27">
        <f t="shared" si="153"/>
        <v>2.6291666666666672E-2</v>
      </c>
      <c r="AE344" s="27">
        <f t="shared" si="154"/>
        <v>0.17799999999999999</v>
      </c>
      <c r="AF344" s="28">
        <f t="shared" si="163"/>
        <v>2.6750000000000007</v>
      </c>
      <c r="AG344" s="27">
        <f t="shared" si="164"/>
        <v>0.1878607640425928</v>
      </c>
      <c r="AH344" s="27">
        <f t="shared" si="155"/>
        <v>3.5291666666666728E-2</v>
      </c>
      <c r="AI344" s="27">
        <f t="shared" si="156"/>
        <v>0.183</v>
      </c>
      <c r="AJ344" s="29">
        <f t="shared" si="165"/>
        <v>4</v>
      </c>
      <c r="AK344" s="29">
        <f t="shared" si="157"/>
        <v>12</v>
      </c>
      <c r="AL344" s="27">
        <f t="shared" si="158"/>
        <v>0.16500000000000048</v>
      </c>
      <c r="AM344" s="27">
        <f t="shared" si="166"/>
        <v>0.20460021994123076</v>
      </c>
      <c r="AN344" s="27">
        <f t="shared" si="167"/>
        <v>1.3055138855362491</v>
      </c>
      <c r="AO344" s="27">
        <f t="shared" si="159"/>
        <v>0.26710842811704733</v>
      </c>
      <c r="AP344" s="27">
        <f t="shared" si="160"/>
        <v>-0.10210842811704685</v>
      </c>
      <c r="AQ344" s="30">
        <f t="shared" si="161"/>
        <v>0.4321084281170478</v>
      </c>
    </row>
    <row r="345" spans="2:43" ht="15.75" hidden="1" customHeight="1" x14ac:dyDescent="0.3">
      <c r="B345" s="24" t="str">
        <f>datasets!B233</f>
        <v/>
      </c>
      <c r="C345" s="24" t="str">
        <f>datasets!C233</f>
        <v/>
      </c>
      <c r="D345" s="24" t="str">
        <f>datasets!D233</f>
        <v>low</v>
      </c>
      <c r="E345" s="67">
        <f>datasets!E233</f>
        <v>2.5299999999999998</v>
      </c>
      <c r="F345" s="67">
        <f>datasets!F233</f>
        <v>2.6200000000000006</v>
      </c>
      <c r="G345" s="67">
        <f>datasets!G233</f>
        <v>2.54</v>
      </c>
      <c r="H345" s="67">
        <f>datasets!H233</f>
        <v>2.78</v>
      </c>
      <c r="I345" s="67">
        <f>datasets!I233</f>
        <v>2.8200000000000003</v>
      </c>
      <c r="J345" s="67">
        <f>datasets!J233</f>
        <v>2.7400000000000007</v>
      </c>
      <c r="K345" s="67">
        <f>datasets!K233</f>
        <v>2.5099999999999998</v>
      </c>
      <c r="L345" s="78">
        <f>datasets!L233</f>
        <v>2.72</v>
      </c>
      <c r="AB345" s="26">
        <f t="shared" si="152"/>
        <v>2.58</v>
      </c>
      <c r="AC345" s="27">
        <f t="shared" si="162"/>
        <v>0.11557825631723868</v>
      </c>
      <c r="AD345" s="27">
        <f t="shared" si="153"/>
        <v>1.3358333333333324E-2</v>
      </c>
      <c r="AE345" s="27">
        <f t="shared" si="154"/>
        <v>0.17799999999999999</v>
      </c>
      <c r="AF345" s="28">
        <f t="shared" si="163"/>
        <v>2.7300000000000004</v>
      </c>
      <c r="AG345" s="27">
        <f t="shared" si="164"/>
        <v>0.13225606476327179</v>
      </c>
      <c r="AH345" s="27">
        <f t="shared" si="155"/>
        <v>1.7491666666666742E-2</v>
      </c>
      <c r="AI345" s="27">
        <f t="shared" si="156"/>
        <v>0.183</v>
      </c>
      <c r="AJ345" s="29">
        <f t="shared" si="165"/>
        <v>4</v>
      </c>
      <c r="AK345" s="29">
        <f t="shared" si="157"/>
        <v>12</v>
      </c>
      <c r="AL345" s="27">
        <f t="shared" si="158"/>
        <v>0.15000000000000036</v>
      </c>
      <c r="AM345" s="27">
        <f t="shared" si="166"/>
        <v>0.20460021994123076</v>
      </c>
      <c r="AN345" s="27">
        <f t="shared" si="167"/>
        <v>1.3055138855362491</v>
      </c>
      <c r="AO345" s="27">
        <f t="shared" si="159"/>
        <v>0.26710842811704733</v>
      </c>
      <c r="AP345" s="27">
        <f t="shared" si="160"/>
        <v>-0.11710842811704697</v>
      </c>
      <c r="AQ345" s="30">
        <f t="shared" si="161"/>
        <v>0.41710842811704768</v>
      </c>
    </row>
    <row r="346" spans="2:43" ht="15.75" hidden="1" customHeight="1" x14ac:dyDescent="0.3">
      <c r="B346" s="24" t="str">
        <f>datasets!B234</f>
        <v/>
      </c>
      <c r="C346" s="24" t="str">
        <f>datasets!C234</f>
        <v/>
      </c>
      <c r="D346" s="24" t="str">
        <f>datasets!D234</f>
        <v>medium</v>
      </c>
      <c r="E346" s="67">
        <f>datasets!E234</f>
        <v>2.89</v>
      </c>
      <c r="F346" s="67">
        <f>datasets!F234</f>
        <v>2.88</v>
      </c>
      <c r="G346" s="67">
        <f>datasets!G234</f>
        <v>2.94</v>
      </c>
      <c r="H346" s="67">
        <f>datasets!H234</f>
        <v>2.8600000000000003</v>
      </c>
      <c r="I346" s="67">
        <f>datasets!I234</f>
        <v>2.8100000000000005</v>
      </c>
      <c r="J346" s="67">
        <f>datasets!J234</f>
        <v>2.6600000000000006</v>
      </c>
      <c r="K346" s="67">
        <f>datasets!K234</f>
        <v>3.0400000000000005</v>
      </c>
      <c r="L346" s="78">
        <f>datasets!L234</f>
        <v>3.0800000000000005</v>
      </c>
      <c r="AB346" s="26">
        <f t="shared" si="152"/>
        <v>2.8849999999999998</v>
      </c>
      <c r="AC346" s="27">
        <f t="shared" si="162"/>
        <v>3.403429642777011E-2</v>
      </c>
      <c r="AD346" s="27">
        <f t="shared" si="153"/>
        <v>1.1583333333333252E-3</v>
      </c>
      <c r="AE346" s="27">
        <f t="shared" si="154"/>
        <v>0.17799999999999999</v>
      </c>
      <c r="AF346" s="28">
        <f t="shared" si="163"/>
        <v>2.9250000000000007</v>
      </c>
      <c r="AG346" s="27">
        <f t="shared" si="164"/>
        <v>0.19805302320338355</v>
      </c>
      <c r="AH346" s="27">
        <f t="shared" si="155"/>
        <v>3.9224999999999982E-2</v>
      </c>
      <c r="AI346" s="27">
        <f t="shared" si="156"/>
        <v>0.183</v>
      </c>
      <c r="AJ346" s="29">
        <f t="shared" si="165"/>
        <v>4</v>
      </c>
      <c r="AK346" s="29">
        <f t="shared" si="157"/>
        <v>12</v>
      </c>
      <c r="AL346" s="27">
        <f t="shared" si="158"/>
        <v>4.0000000000000924E-2</v>
      </c>
      <c r="AM346" s="27">
        <f t="shared" si="166"/>
        <v>0.20460021994123076</v>
      </c>
      <c r="AN346" s="27">
        <f t="shared" si="167"/>
        <v>1.3055138855362491</v>
      </c>
      <c r="AO346" s="27">
        <f t="shared" si="159"/>
        <v>0.26710842811704733</v>
      </c>
      <c r="AP346" s="27">
        <f t="shared" si="160"/>
        <v>-0.2271084281170464</v>
      </c>
      <c r="AQ346" s="30">
        <f t="shared" si="161"/>
        <v>0.30710842811704825</v>
      </c>
    </row>
    <row r="347" spans="2:43" ht="15.75" hidden="1" customHeight="1" x14ac:dyDescent="0.3">
      <c r="B347" s="24" t="str">
        <f>datasets!B235</f>
        <v/>
      </c>
      <c r="C347" s="24" t="str">
        <f>datasets!C235</f>
        <v/>
      </c>
      <c r="D347" s="24" t="str">
        <f>datasets!D235</f>
        <v>medium</v>
      </c>
      <c r="E347" s="67">
        <f>datasets!E235</f>
        <v>2.83</v>
      </c>
      <c r="F347" s="67">
        <f>datasets!F235</f>
        <v>2.9300000000000006</v>
      </c>
      <c r="G347" s="67">
        <f>datasets!G235</f>
        <v>2.9300000000000006</v>
      </c>
      <c r="H347" s="67">
        <f>datasets!H235</f>
        <v>2.9800000000000004</v>
      </c>
      <c r="I347" s="67">
        <f>datasets!I235</f>
        <v>2.91</v>
      </c>
      <c r="J347" s="67">
        <f>datasets!J235</f>
        <v>3.1100000000000003</v>
      </c>
      <c r="K347" s="67">
        <f>datasets!K235</f>
        <v>2.96</v>
      </c>
      <c r="L347" s="78">
        <f>datasets!L235</f>
        <v>2.9700000000000006</v>
      </c>
      <c r="AB347" s="26">
        <f t="shared" si="152"/>
        <v>2.9300000000000006</v>
      </c>
      <c r="AC347" s="27">
        <f t="shared" si="162"/>
        <v>6.2915286960589761E-2</v>
      </c>
      <c r="AD347" s="27">
        <f t="shared" si="153"/>
        <v>3.9583333333333562E-3</v>
      </c>
      <c r="AE347" s="27">
        <f t="shared" si="154"/>
        <v>0.17799999999999999</v>
      </c>
      <c r="AF347" s="28">
        <f t="shared" si="163"/>
        <v>2.9650000000000003</v>
      </c>
      <c r="AG347" s="27">
        <f t="shared" si="164"/>
        <v>8.5780728216385202E-2</v>
      </c>
      <c r="AH347" s="27">
        <f t="shared" si="155"/>
        <v>7.3583333333333443E-3</v>
      </c>
      <c r="AI347" s="27">
        <f t="shared" si="156"/>
        <v>0.183</v>
      </c>
      <c r="AJ347" s="29">
        <f t="shared" si="165"/>
        <v>4</v>
      </c>
      <c r="AK347" s="29">
        <f t="shared" si="157"/>
        <v>12</v>
      </c>
      <c r="AL347" s="27">
        <f t="shared" si="158"/>
        <v>3.4999999999999698E-2</v>
      </c>
      <c r="AM347" s="27">
        <f t="shared" si="166"/>
        <v>0.20460021994123076</v>
      </c>
      <c r="AN347" s="27">
        <f t="shared" si="167"/>
        <v>1.3055138855362491</v>
      </c>
      <c r="AO347" s="27">
        <f t="shared" si="159"/>
        <v>0.26710842811704733</v>
      </c>
      <c r="AP347" s="27">
        <f t="shared" si="160"/>
        <v>-0.23210842811704763</v>
      </c>
      <c r="AQ347" s="30">
        <f t="shared" si="161"/>
        <v>0.30210842811704702</v>
      </c>
    </row>
    <row r="348" spans="2:43" ht="15.75" hidden="1" customHeight="1" x14ac:dyDescent="0.3">
      <c r="B348" s="24" t="str">
        <f>datasets!B236</f>
        <v/>
      </c>
      <c r="C348" s="24" t="str">
        <f>datasets!C236</f>
        <v/>
      </c>
      <c r="D348" s="24" t="str">
        <f>datasets!D236</f>
        <v>medium</v>
      </c>
      <c r="E348" s="67">
        <f>datasets!E236</f>
        <v>3.3600000000000003</v>
      </c>
      <c r="F348" s="67">
        <f>datasets!F236</f>
        <v>3.18</v>
      </c>
      <c r="G348" s="67">
        <f>datasets!G236</f>
        <v>2.91</v>
      </c>
      <c r="H348" s="67">
        <f>datasets!H236</f>
        <v>2.9300000000000006</v>
      </c>
      <c r="I348" s="67">
        <f>datasets!I236</f>
        <v>3.0800000000000005</v>
      </c>
      <c r="J348" s="67">
        <f>datasets!J236</f>
        <v>3.15</v>
      </c>
      <c r="K348" s="67">
        <f>datasets!K236</f>
        <v>2.99</v>
      </c>
      <c r="L348" s="78">
        <f>datasets!L236</f>
        <v>2.9000000000000004</v>
      </c>
      <c r="AB348" s="26">
        <f t="shared" si="152"/>
        <v>3.0550000000000006</v>
      </c>
      <c r="AC348" s="27">
        <f t="shared" si="162"/>
        <v>0.2151743479135001</v>
      </c>
      <c r="AD348" s="27">
        <f t="shared" si="153"/>
        <v>4.629999999999998E-2</v>
      </c>
      <c r="AE348" s="27">
        <f t="shared" si="154"/>
        <v>0.17799999999999999</v>
      </c>
      <c r="AF348" s="28">
        <f t="shared" si="163"/>
        <v>3.0350000000000001</v>
      </c>
      <c r="AG348" s="27">
        <f t="shared" si="164"/>
        <v>0.10862780491200202</v>
      </c>
      <c r="AH348" s="27">
        <f t="shared" si="155"/>
        <v>1.179999999999997E-2</v>
      </c>
      <c r="AI348" s="27">
        <f t="shared" si="156"/>
        <v>0.183</v>
      </c>
      <c r="AJ348" s="29">
        <f t="shared" si="165"/>
        <v>4</v>
      </c>
      <c r="AK348" s="29">
        <f t="shared" si="157"/>
        <v>12</v>
      </c>
      <c r="AL348" s="27">
        <f t="shared" si="158"/>
        <v>-2.0000000000000462E-2</v>
      </c>
      <c r="AM348" s="27">
        <f t="shared" si="166"/>
        <v>0.20460021994123076</v>
      </c>
      <c r="AN348" s="27">
        <f t="shared" si="167"/>
        <v>1.3055138855362491</v>
      </c>
      <c r="AO348" s="27">
        <f t="shared" si="159"/>
        <v>0.26710842811704733</v>
      </c>
      <c r="AP348" s="27">
        <f t="shared" si="160"/>
        <v>-0.28710842811704779</v>
      </c>
      <c r="AQ348" s="30">
        <f t="shared" si="161"/>
        <v>0.24710842811704686</v>
      </c>
    </row>
    <row r="349" spans="2:43" ht="15.75" hidden="1" customHeight="1" x14ac:dyDescent="0.3">
      <c r="B349" s="24" t="str">
        <f>datasets!B237</f>
        <v/>
      </c>
      <c r="C349" s="24" t="str">
        <f>datasets!C237</f>
        <v/>
      </c>
      <c r="D349" s="24" t="str">
        <f>datasets!D237</f>
        <v>medium</v>
      </c>
      <c r="E349" s="67">
        <f>datasets!E237</f>
        <v>3.2800000000000002</v>
      </c>
      <c r="F349" s="67">
        <f>datasets!F237</f>
        <v>3.26</v>
      </c>
      <c r="G349" s="67">
        <f>datasets!G237</f>
        <v>2.9700000000000006</v>
      </c>
      <c r="H349" s="67">
        <f>datasets!H237</f>
        <v>2.91</v>
      </c>
      <c r="I349" s="67">
        <f>datasets!I237</f>
        <v>3.2000000000000006</v>
      </c>
      <c r="J349" s="67">
        <f>datasets!J237</f>
        <v>3.2000000000000006</v>
      </c>
      <c r="K349" s="67">
        <f>datasets!K237</f>
        <v>2.94</v>
      </c>
      <c r="L349" s="78">
        <f>datasets!L237</f>
        <v>2.91</v>
      </c>
      <c r="AB349" s="26">
        <f t="shared" si="152"/>
        <v>3.1150000000000002</v>
      </c>
      <c r="AC349" s="27">
        <f t="shared" si="162"/>
        <v>0.19226717521892966</v>
      </c>
      <c r="AD349" s="27">
        <f t="shared" si="153"/>
        <v>3.6966666666666599E-2</v>
      </c>
      <c r="AE349" s="27">
        <f t="shared" si="154"/>
        <v>0.17799999999999999</v>
      </c>
      <c r="AF349" s="28">
        <f t="shared" si="163"/>
        <v>3.0700000000000003</v>
      </c>
      <c r="AG349" s="27">
        <f t="shared" si="164"/>
        <v>0.15924300089276588</v>
      </c>
      <c r="AH349" s="27">
        <f t="shared" si="155"/>
        <v>2.5358333333333438E-2</v>
      </c>
      <c r="AI349" s="27">
        <f t="shared" si="156"/>
        <v>0.183</v>
      </c>
      <c r="AJ349" s="29">
        <f t="shared" si="165"/>
        <v>4</v>
      </c>
      <c r="AK349" s="29">
        <f t="shared" si="157"/>
        <v>12</v>
      </c>
      <c r="AL349" s="27">
        <f t="shared" si="158"/>
        <v>-4.4999999999999929E-2</v>
      </c>
      <c r="AM349" s="27">
        <f t="shared" si="166"/>
        <v>0.20460021994123076</v>
      </c>
      <c r="AN349" s="27">
        <f t="shared" si="167"/>
        <v>1.3055138855362491</v>
      </c>
      <c r="AO349" s="27">
        <f t="shared" si="159"/>
        <v>0.26710842811704733</v>
      </c>
      <c r="AP349" s="27">
        <f t="shared" si="160"/>
        <v>-0.31210842811704725</v>
      </c>
      <c r="AQ349" s="30">
        <f t="shared" si="161"/>
        <v>0.2221084281170474</v>
      </c>
    </row>
    <row r="350" spans="2:43" ht="15.75" hidden="1" customHeight="1" x14ac:dyDescent="0.3">
      <c r="B350" s="24" t="str">
        <f>datasets!B238</f>
        <v/>
      </c>
      <c r="C350" s="24" t="str">
        <f>datasets!C238</f>
        <v/>
      </c>
      <c r="D350" s="24" t="str">
        <f>datasets!D238</f>
        <v>high</v>
      </c>
      <c r="E350" s="67">
        <f>datasets!E238</f>
        <v>4.080000000000001</v>
      </c>
      <c r="F350" s="67">
        <f>datasets!F238</f>
        <v>3.8000000000000003</v>
      </c>
      <c r="G350" s="67">
        <f>datasets!G238</f>
        <v>4.1800000000000006</v>
      </c>
      <c r="H350" s="67">
        <f>datasets!H238</f>
        <v>4</v>
      </c>
      <c r="I350" s="67">
        <f>datasets!I238</f>
        <v>4.620000000000001</v>
      </c>
      <c r="J350" s="67">
        <f>datasets!J238</f>
        <v>4.3600000000000003</v>
      </c>
      <c r="K350" s="67">
        <f>datasets!K238</f>
        <v>4.26</v>
      </c>
      <c r="L350" s="78">
        <f>datasets!L238</f>
        <v>4.080000000000001</v>
      </c>
      <c r="AB350" s="26">
        <f t="shared" si="152"/>
        <v>4.0400000000000009</v>
      </c>
      <c r="AC350" s="27">
        <f t="shared" si="162"/>
        <v>0.16114175953695781</v>
      </c>
      <c r="AD350" s="27">
        <f t="shared" si="153"/>
        <v>2.5966666666666732E-2</v>
      </c>
      <c r="AE350" s="27">
        <f t="shared" si="154"/>
        <v>0.17799999999999999</v>
      </c>
      <c r="AF350" s="28">
        <f t="shared" si="163"/>
        <v>4.3100000000000005</v>
      </c>
      <c r="AG350" s="27">
        <f t="shared" si="164"/>
        <v>0.225388553391693</v>
      </c>
      <c r="AH350" s="27">
        <f t="shared" si="155"/>
        <v>5.0800000000000047E-2</v>
      </c>
      <c r="AI350" s="27">
        <f t="shared" si="156"/>
        <v>0.183</v>
      </c>
      <c r="AJ350" s="29">
        <f t="shared" si="165"/>
        <v>4</v>
      </c>
      <c r="AK350" s="29">
        <f t="shared" si="157"/>
        <v>12</v>
      </c>
      <c r="AL350" s="27">
        <f t="shared" si="158"/>
        <v>0.26999999999999957</v>
      </c>
      <c r="AM350" s="27">
        <f t="shared" si="166"/>
        <v>0.20460021994123076</v>
      </c>
      <c r="AN350" s="27">
        <f t="shared" si="167"/>
        <v>1.3055138855362491</v>
      </c>
      <c r="AO350" s="27">
        <f t="shared" si="159"/>
        <v>0.26710842811704733</v>
      </c>
      <c r="AP350" s="27">
        <f t="shared" si="160"/>
        <v>2.8915718829522485E-3</v>
      </c>
      <c r="AQ350" s="30">
        <f t="shared" si="161"/>
        <v>0.53710842811704684</v>
      </c>
    </row>
    <row r="351" spans="2:43" ht="15.75" hidden="1" customHeight="1" x14ac:dyDescent="0.3">
      <c r="B351" s="24" t="str">
        <f>datasets!B239</f>
        <v/>
      </c>
      <c r="C351" s="24" t="str">
        <f>datasets!C239</f>
        <v/>
      </c>
      <c r="D351" s="24" t="str">
        <f>datasets!D239</f>
        <v>high</v>
      </c>
      <c r="E351" s="67">
        <f>datasets!E239</f>
        <v>3.9400000000000008</v>
      </c>
      <c r="F351" s="67">
        <f>datasets!F239</f>
        <v>3.7900000000000005</v>
      </c>
      <c r="G351" s="67">
        <f>datasets!G239</f>
        <v>4.3400000000000007</v>
      </c>
      <c r="H351" s="67">
        <f>datasets!H239</f>
        <v>4.2</v>
      </c>
      <c r="I351" s="67">
        <f>datasets!I239</f>
        <v>4.1100000000000003</v>
      </c>
      <c r="J351" s="67">
        <f>datasets!J239</f>
        <v>4.120000000000001</v>
      </c>
      <c r="K351" s="67">
        <f>datasets!K239</f>
        <v>4.1500000000000004</v>
      </c>
      <c r="L351" s="78">
        <f>datasets!L239</f>
        <v>4.080000000000001</v>
      </c>
      <c r="AB351" s="26">
        <f t="shared" si="152"/>
        <v>4.07</v>
      </c>
      <c r="AC351" s="27">
        <f t="shared" si="162"/>
        <v>0.2483780720326709</v>
      </c>
      <c r="AD351" s="27">
        <f t="shared" si="153"/>
        <v>6.1691666666666652E-2</v>
      </c>
      <c r="AE351" s="27">
        <f t="shared" si="154"/>
        <v>0.17799999999999999</v>
      </c>
      <c r="AF351" s="28">
        <f t="shared" si="163"/>
        <v>4.1150000000000002</v>
      </c>
      <c r="AG351" s="27">
        <f t="shared" si="164"/>
        <v>2.8867513459481083E-2</v>
      </c>
      <c r="AH351" s="27">
        <f t="shared" si="155"/>
        <v>8.3333333333332146E-4</v>
      </c>
      <c r="AI351" s="27">
        <f t="shared" si="156"/>
        <v>0.183</v>
      </c>
      <c r="AJ351" s="29">
        <f t="shared" si="165"/>
        <v>4</v>
      </c>
      <c r="AK351" s="29">
        <f t="shared" si="157"/>
        <v>12</v>
      </c>
      <c r="AL351" s="27">
        <f t="shared" si="158"/>
        <v>4.4999999999999929E-2</v>
      </c>
      <c r="AM351" s="27">
        <f t="shared" si="166"/>
        <v>0.20460021994123076</v>
      </c>
      <c r="AN351" s="27">
        <f t="shared" si="167"/>
        <v>1.3055138855362491</v>
      </c>
      <c r="AO351" s="27">
        <f t="shared" si="159"/>
        <v>0.26710842811704733</v>
      </c>
      <c r="AP351" s="27">
        <f t="shared" si="160"/>
        <v>-0.2221084281170474</v>
      </c>
      <c r="AQ351" s="30">
        <f t="shared" si="161"/>
        <v>0.31210842811704725</v>
      </c>
    </row>
    <row r="352" spans="2:43" ht="15.75" hidden="1" customHeight="1" x14ac:dyDescent="0.3">
      <c r="B352" s="24" t="str">
        <f>datasets!B240</f>
        <v/>
      </c>
      <c r="C352" s="24" t="str">
        <f>datasets!C240</f>
        <v/>
      </c>
      <c r="D352" s="24" t="str">
        <f>datasets!D240</f>
        <v>high</v>
      </c>
      <c r="E352" s="67">
        <f>datasets!E240</f>
        <v>4.1500000000000004</v>
      </c>
      <c r="F352" s="67">
        <f>datasets!F240</f>
        <v>3.7200000000000006</v>
      </c>
      <c r="G352" s="67">
        <f>datasets!G240</f>
        <v>4.3400000000000007</v>
      </c>
      <c r="H352" s="67">
        <f>datasets!H240</f>
        <v>4.1100000000000003</v>
      </c>
      <c r="I352" s="67">
        <f>datasets!I240</f>
        <v>3.9800000000000004</v>
      </c>
      <c r="J352" s="67">
        <f>datasets!J240</f>
        <v>3.7400000000000007</v>
      </c>
      <c r="K352" s="67">
        <f>datasets!K240</f>
        <v>4.3</v>
      </c>
      <c r="L352" s="78">
        <f>datasets!L240</f>
        <v>4.080000000000001</v>
      </c>
      <c r="AB352" s="26">
        <f t="shared" si="152"/>
        <v>4.1300000000000008</v>
      </c>
      <c r="AC352" s="27">
        <f t="shared" si="162"/>
        <v>0.26012817353502227</v>
      </c>
      <c r="AD352" s="27">
        <f t="shared" si="153"/>
        <v>6.7666666666666653E-2</v>
      </c>
      <c r="AE352" s="27">
        <f t="shared" si="154"/>
        <v>0.17799999999999999</v>
      </c>
      <c r="AF352" s="28">
        <f t="shared" si="163"/>
        <v>4.0300000000000011</v>
      </c>
      <c r="AG352" s="27">
        <f t="shared" si="164"/>
        <v>0.23230726778701205</v>
      </c>
      <c r="AH352" s="27">
        <f t="shared" si="155"/>
        <v>5.3966666666666524E-2</v>
      </c>
      <c r="AI352" s="27">
        <f t="shared" si="156"/>
        <v>0.183</v>
      </c>
      <c r="AJ352" s="29">
        <f t="shared" si="165"/>
        <v>4</v>
      </c>
      <c r="AK352" s="29">
        <f t="shared" si="157"/>
        <v>12</v>
      </c>
      <c r="AL352" s="27">
        <f t="shared" si="158"/>
        <v>-9.9999999999999645E-2</v>
      </c>
      <c r="AM352" s="27">
        <f t="shared" si="166"/>
        <v>0.20460021994123076</v>
      </c>
      <c r="AN352" s="27">
        <f t="shared" si="167"/>
        <v>1.3055138855362491</v>
      </c>
      <c r="AO352" s="27">
        <f t="shared" si="159"/>
        <v>0.26710842811704733</v>
      </c>
      <c r="AP352" s="27">
        <f t="shared" si="160"/>
        <v>-0.36710842811704697</v>
      </c>
      <c r="AQ352" s="30">
        <f t="shared" si="161"/>
        <v>0.16710842811704768</v>
      </c>
    </row>
    <row r="353" spans="2:44" ht="15.75" hidden="1" customHeight="1" x14ac:dyDescent="0.3">
      <c r="B353" s="24" t="str">
        <f>datasets!B241</f>
        <v/>
      </c>
      <c r="C353" s="24" t="str">
        <f>datasets!C241</f>
        <v/>
      </c>
      <c r="D353" s="24" t="str">
        <f>datasets!D241</f>
        <v>high</v>
      </c>
      <c r="E353" s="67">
        <f>datasets!E241</f>
        <v>4.26</v>
      </c>
      <c r="F353" s="67">
        <f>datasets!F241</f>
        <v>4.2300000000000013</v>
      </c>
      <c r="G353" s="67">
        <f>datasets!G241</f>
        <v>4.1100000000000003</v>
      </c>
      <c r="H353" s="67">
        <f>datasets!H241</f>
        <v>3.890000000000001</v>
      </c>
      <c r="I353" s="67">
        <f>datasets!I241</f>
        <v>4.5600000000000005</v>
      </c>
      <c r="J353" s="67">
        <f>datasets!J241</f>
        <v>4.5100000000000007</v>
      </c>
      <c r="K353" s="67">
        <f>datasets!K241</f>
        <v>4.120000000000001</v>
      </c>
      <c r="L353" s="78">
        <f>datasets!L241</f>
        <v>4.1100000000000003</v>
      </c>
      <c r="AB353" s="26">
        <f t="shared" si="152"/>
        <v>4.1700000000000008</v>
      </c>
      <c r="AC353" s="27">
        <f t="shared" si="162"/>
        <v>0.16800297616411417</v>
      </c>
      <c r="AD353" s="27">
        <f t="shared" si="153"/>
        <v>2.8224999999999913E-2</v>
      </c>
      <c r="AE353" s="27">
        <f t="shared" si="154"/>
        <v>0.17799999999999999</v>
      </c>
      <c r="AF353" s="28">
        <f t="shared" si="163"/>
        <v>4.3150000000000013</v>
      </c>
      <c r="AG353" s="27">
        <f t="shared" si="164"/>
        <v>0.24337899115029077</v>
      </c>
      <c r="AH353" s="27">
        <f t="shared" si="155"/>
        <v>5.9233333333333311E-2</v>
      </c>
      <c r="AI353" s="27">
        <f t="shared" si="156"/>
        <v>0.183</v>
      </c>
      <c r="AJ353" s="29">
        <f t="shared" si="165"/>
        <v>4</v>
      </c>
      <c r="AK353" s="29">
        <f t="shared" si="157"/>
        <v>12</v>
      </c>
      <c r="AL353" s="27">
        <f t="shared" si="158"/>
        <v>0.14500000000000046</v>
      </c>
      <c r="AM353" s="27">
        <f t="shared" si="166"/>
        <v>0.20460021994123076</v>
      </c>
      <c r="AN353" s="27">
        <f t="shared" si="167"/>
        <v>1.3055138855362491</v>
      </c>
      <c r="AO353" s="27">
        <f t="shared" si="159"/>
        <v>0.26710842811704733</v>
      </c>
      <c r="AP353" s="27">
        <f t="shared" si="160"/>
        <v>-0.12210842811704686</v>
      </c>
      <c r="AQ353" s="30">
        <f t="shared" si="161"/>
        <v>0.41210842811704779</v>
      </c>
    </row>
    <row r="354" spans="2:44" hidden="1" x14ac:dyDescent="0.3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6" t="str">
        <f>IF(AK354="","",TINV((1-$E$6),AL354*(AK354-1)))</f>
        <v/>
      </c>
      <c r="AP354" s="6"/>
      <c r="AQ354" s="6"/>
    </row>
    <row r="355" spans="2:44" hidden="1" x14ac:dyDescent="0.3">
      <c r="C355" s="22" t="str">
        <f>IF(AND(E355=0.5,F355=-0.5),"AL = +/- 0.5","AL = +/- 4SDr")</f>
        <v>AL = +/- 4SDr</v>
      </c>
      <c r="D355" s="8">
        <f>MIN(AB342:AB353)-0.5</f>
        <v>1.7600000000000007</v>
      </c>
      <c r="E355" s="15">
        <f>IFERROR(IF(COUNTIF($H$175:$H$186,"=NO")&gt;0,IF($D$189&gt;0.125,4*$D$189,0.5),0.5),0.5)</f>
        <v>0.71199999999999997</v>
      </c>
      <c r="F355" s="15">
        <f>IFERROR(IF(COUNTIF($H$175:$H$186,"=NO")&gt;0,IF($D$189&gt;0.125,-4*$D$189,-0.5),-0.5),-0.5)</f>
        <v>-0.71199999999999997</v>
      </c>
      <c r="G355" s="22">
        <v>0.5</v>
      </c>
      <c r="H355" s="22">
        <v>-0.5</v>
      </c>
      <c r="M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 t="str">
        <f>IF(AK355="","",TINV((1-$E$6),AL355*(AK355-1)))</f>
        <v/>
      </c>
      <c r="AP355" s="6"/>
      <c r="AQ355" s="6"/>
      <c r="AR355" s="6"/>
    </row>
    <row r="356" spans="2:44" hidden="1" x14ac:dyDescent="0.3">
      <c r="D356" s="8">
        <f>MAX(AB342:AB353)+0.5</f>
        <v>4.6700000000000008</v>
      </c>
      <c r="E356" s="15">
        <f>IFERROR(IF(COUNTIF($H$175:$H$186,"=NO")&gt;0,IF($D$189&gt;0.125,4*$D$189,0.5),0.5),0.5)</f>
        <v>0.71199999999999997</v>
      </c>
      <c r="F356" s="15">
        <f>IFERROR(IF(COUNTIF($H$175:$H$186,"=NO")&gt;0,IF($D$189&gt;0.125,-4*$D$189,-0.5),-0.5),-0.5)</f>
        <v>-0.71199999999999997</v>
      </c>
      <c r="G356" s="22">
        <v>0.5</v>
      </c>
      <c r="H356" s="22">
        <v>-0.5</v>
      </c>
      <c r="M356" s="6"/>
      <c r="AO356" s="1" t="str">
        <f>IF(AK356="","",TINV((1-$E$6),AL356*(AK356-1)))</f>
        <v/>
      </c>
    </row>
    <row r="357" spans="2:44" ht="13.8" hidden="1" thickBot="1" x14ac:dyDescent="0.35">
      <c r="M357" s="6"/>
    </row>
    <row r="358" spans="2:44" ht="12.75" hidden="1" customHeight="1" thickBot="1" x14ac:dyDescent="0.35">
      <c r="B358" s="167" t="str">
        <f>datasets!O226</f>
        <v>(Food) Category 8</v>
      </c>
      <c r="C358" s="165"/>
      <c r="D358" s="168" t="str">
        <f>datasets!Q226</f>
        <v>Category 8</v>
      </c>
      <c r="E358" s="169"/>
      <c r="L358" s="1" t="str">
        <f>IF(COUNTBLANK(E362:L373)=0,"OK","KO")</f>
        <v>OK</v>
      </c>
    </row>
    <row r="359" spans="2:44" ht="13.8" hidden="1" thickBot="1" x14ac:dyDescent="0.35">
      <c r="B359" s="167" t="str">
        <f>datasets!O227</f>
        <v>(Food) Type 8</v>
      </c>
      <c r="C359" s="165"/>
      <c r="D359" s="168" t="str">
        <f>datasets!Q227</f>
        <v>Type 8</v>
      </c>
      <c r="E359" s="169"/>
      <c r="M359" s="6"/>
    </row>
    <row r="360" spans="2:44" ht="25.95" hidden="1" customHeight="1" x14ac:dyDescent="0.3">
      <c r="B360" s="162"/>
      <c r="C360" s="163"/>
      <c r="D360" s="163"/>
      <c r="E360" s="159" t="s">
        <v>1</v>
      </c>
      <c r="F360" s="160"/>
      <c r="G360" s="160"/>
      <c r="H360" s="161"/>
      <c r="I360" s="159" t="s">
        <v>2</v>
      </c>
      <c r="J360" s="160"/>
      <c r="K360" s="160"/>
      <c r="L360" s="161"/>
      <c r="AB360" s="162" t="s">
        <v>1</v>
      </c>
      <c r="AC360" s="163"/>
      <c r="AD360" s="163"/>
      <c r="AE360" s="163"/>
      <c r="AF360" s="163" t="s">
        <v>2</v>
      </c>
      <c r="AG360" s="163"/>
      <c r="AH360" s="163"/>
      <c r="AI360" s="163"/>
      <c r="AJ360" s="164" t="s">
        <v>90</v>
      </c>
      <c r="AK360" s="165"/>
      <c r="AL360" s="165"/>
      <c r="AM360" s="165"/>
      <c r="AN360" s="165"/>
      <c r="AO360" s="165"/>
      <c r="AP360" s="165"/>
      <c r="AQ360" s="166"/>
    </row>
    <row r="361" spans="2:44" ht="27" hidden="1" thickBot="1" x14ac:dyDescent="0.35">
      <c r="B361" s="46" t="s">
        <v>39</v>
      </c>
      <c r="C361" s="58" t="s">
        <v>0</v>
      </c>
      <c r="D361" s="58" t="s">
        <v>7</v>
      </c>
      <c r="E361" s="58" t="s">
        <v>3</v>
      </c>
      <c r="F361" s="58" t="s">
        <v>4</v>
      </c>
      <c r="G361" s="49" t="s">
        <v>5</v>
      </c>
      <c r="H361" s="103" t="s">
        <v>6</v>
      </c>
      <c r="I361" s="102" t="s">
        <v>3</v>
      </c>
      <c r="J361" s="102" t="s">
        <v>4</v>
      </c>
      <c r="K361" s="102" t="s">
        <v>5</v>
      </c>
      <c r="L361" s="102" t="s">
        <v>6</v>
      </c>
      <c r="AB361" s="54" t="s">
        <v>46</v>
      </c>
      <c r="AC361" s="55" t="s">
        <v>11</v>
      </c>
      <c r="AD361" s="55" t="s">
        <v>19</v>
      </c>
      <c r="AE361" s="55" t="s">
        <v>20</v>
      </c>
      <c r="AF361" s="54" t="s">
        <v>46</v>
      </c>
      <c r="AG361" s="55" t="s">
        <v>12</v>
      </c>
      <c r="AH361" s="55" t="s">
        <v>13</v>
      </c>
      <c r="AI361" s="55" t="s">
        <v>18</v>
      </c>
      <c r="AJ361" s="55" t="s">
        <v>9</v>
      </c>
      <c r="AK361" s="55" t="s">
        <v>45</v>
      </c>
      <c r="AL361" s="55" t="s">
        <v>8</v>
      </c>
      <c r="AM361" s="55" t="s">
        <v>14</v>
      </c>
      <c r="AN361" s="55" t="s">
        <v>10</v>
      </c>
      <c r="AO361" s="55" t="s">
        <v>15</v>
      </c>
      <c r="AP361" s="55" t="s">
        <v>16</v>
      </c>
      <c r="AQ361" s="23" t="s">
        <v>17</v>
      </c>
    </row>
    <row r="362" spans="2:44" ht="14.25" hidden="1" customHeight="1" x14ac:dyDescent="0.3">
      <c r="B362" s="24" t="str">
        <f>datasets!O230</f>
        <v/>
      </c>
      <c r="C362" s="24" t="str">
        <f>datasets!P230</f>
        <v/>
      </c>
      <c r="D362" s="24" t="str">
        <f>datasets!Q230</f>
        <v>low</v>
      </c>
      <c r="E362" s="67">
        <f>datasets!R230</f>
        <v>2.08</v>
      </c>
      <c r="F362" s="67">
        <f>datasets!S230</f>
        <v>2.1100000000000003</v>
      </c>
      <c r="G362" s="67">
        <f>datasets!T230</f>
        <v>2.5200000000000005</v>
      </c>
      <c r="H362" s="78">
        <f>datasets!U230</f>
        <v>2.4100000000000006</v>
      </c>
      <c r="I362" s="67">
        <f>datasets!V230</f>
        <v>2.6500000000000004</v>
      </c>
      <c r="J362" s="67">
        <f>datasets!W230</f>
        <v>2.9300000000000006</v>
      </c>
      <c r="K362" s="67">
        <f>datasets!X230</f>
        <v>2.4100000000000006</v>
      </c>
      <c r="L362" s="78">
        <f>datasets!Y230</f>
        <v>2.3800000000000003</v>
      </c>
      <c r="N362" s="19"/>
      <c r="AB362" s="26">
        <f t="shared" ref="AB362:AB373" si="168">IF($L$218="OK",IFERROR(IF(OR(ISBLANK(E362), ISBLANK(F362),ISBLANK(G362),ISBLANK(H362)),NA(), IF($E$7="Median",MEDIAN(E362:H362),AVERAGE(E362:H362))),""), "")</f>
        <v>2.2600000000000007</v>
      </c>
      <c r="AC362" s="27">
        <f>IF($L$218="OK",IFERROR(IF(OR(ISBLANK(E362), ISBLANK(F362),ISBLANK(G362),ISBLANK(H362)),NA(), STDEV(E362:H362)),""),"")</f>
        <v>0.21863211109075462</v>
      </c>
      <c r="AD362" s="27">
        <f t="shared" ref="AD362:AD373" si="169">IFERROR(AC362^2,"")</f>
        <v>4.7800000000000065E-2</v>
      </c>
      <c r="AE362" s="27">
        <f t="shared" ref="AE362:AE373" si="170">IFERROR(ROUND(SQRT(AVERAGE(AD$362:AD$373)),3),"")</f>
        <v>0.17799999999999999</v>
      </c>
      <c r="AF362" s="28">
        <f>IF($L$218="OK",IFERROR(IF(OR(ISBLANK(I362),ISBLANK(J362),ISBLANK(K362),ISBLANK(L362)),"", IF($E$7="Median",MEDIAN(I362:L362),AVERAGE(I362:L362))),""),"")</f>
        <v>2.5300000000000002</v>
      </c>
      <c r="AG362" s="27">
        <f>IF($L$218="OK",IFERROR(IF(OR(ISBLANK(I362),ISBLANK(J362),ISBLANK(K362),ISBLANK(L362)),NA(), STDEV(I362:L362)),""),"")</f>
        <v>0.25539185578244272</v>
      </c>
      <c r="AH362" s="27">
        <f t="shared" ref="AH362:AH373" si="171">IFERROR(AG362^2,"")</f>
        <v>6.5225000000000019E-2</v>
      </c>
      <c r="AI362" s="27">
        <f t="shared" ref="AI362:AI373" si="172">IFERROR(ROUND(SQRT(AVERAGE(AH$362:AH$373)),3),"")</f>
        <v>0.183</v>
      </c>
      <c r="AJ362" s="29">
        <f>IF($L$358="OK",COUNT(E362:H362),"")</f>
        <v>4</v>
      </c>
      <c r="AK362" s="29">
        <f t="shared" ref="AK362:AK373" si="173">IF(AJ362="","",IF(COUNT($E$362:$E$373)=0,"",COUNT($E$362:$E$373)))</f>
        <v>12</v>
      </c>
      <c r="AL362" s="27">
        <f t="shared" ref="AL362:AL373" si="174">IFERROR(AF362-AB362,"")</f>
        <v>0.26999999999999957</v>
      </c>
      <c r="AM362" s="27">
        <f>IFERROR(AI362*SQRT(1+1/AJ362),"")</f>
        <v>0.20460021994123076</v>
      </c>
      <c r="AN362" s="27">
        <f>IF(AJ362="","",TINV((1-$E$6),AK362*(AJ362-1)))</f>
        <v>1.3055138855362491</v>
      </c>
      <c r="AO362" s="27">
        <f t="shared" ref="AO362:AO373" si="175">IFERROR(AN362*AM362,"")</f>
        <v>0.26710842811704733</v>
      </c>
      <c r="AP362" s="27">
        <f t="shared" ref="AP362:AP373" si="176">IFERROR(AL362-AO362,"")</f>
        <v>2.8915718829522485E-3</v>
      </c>
      <c r="AQ362" s="30">
        <f t="shared" ref="AQ362:AQ373" si="177">IFERROR(AL362+AO362,"")</f>
        <v>0.53710842811704684</v>
      </c>
    </row>
    <row r="363" spans="2:44" ht="14.25" hidden="1" customHeight="1" x14ac:dyDescent="0.3">
      <c r="B363" s="24" t="str">
        <f>datasets!O231</f>
        <v/>
      </c>
      <c r="C363" s="24" t="str">
        <f>datasets!P231</f>
        <v/>
      </c>
      <c r="D363" s="24" t="str">
        <f>datasets!Q231</f>
        <v>low</v>
      </c>
      <c r="E363" s="67">
        <f>datasets!R231</f>
        <v>2.15</v>
      </c>
      <c r="F363" s="67">
        <f>datasets!S231</f>
        <v>2.4500000000000002</v>
      </c>
      <c r="G363" s="67">
        <f>datasets!T231</f>
        <v>2.4500000000000002</v>
      </c>
      <c r="H363" s="78">
        <f>datasets!U231</f>
        <v>2.3199999999999998</v>
      </c>
      <c r="I363" s="67">
        <f>datasets!V231</f>
        <v>2.7600000000000002</v>
      </c>
      <c r="J363" s="67">
        <f>datasets!W231</f>
        <v>2.54</v>
      </c>
      <c r="K363" s="67">
        <f>datasets!X231</f>
        <v>2.3000000000000003</v>
      </c>
      <c r="L363" s="78">
        <f>datasets!Y231</f>
        <v>2.4900000000000007</v>
      </c>
      <c r="AB363" s="26">
        <f t="shared" si="168"/>
        <v>2.3849999999999998</v>
      </c>
      <c r="AC363" s="27">
        <f t="shared" ref="AC363:AC373" si="178">IF($L$218="OK",IFERROR(IF(OR(ISBLANK(E363), ISBLANK(F363),ISBLANK(G363),ISBLANK(H363)),NA(), STDEV(E363:H363)),""),"")</f>
        <v>0.14221462653327904</v>
      </c>
      <c r="AD363" s="27">
        <f t="shared" si="169"/>
        <v>2.0225000000000035E-2</v>
      </c>
      <c r="AE363" s="27">
        <f t="shared" si="170"/>
        <v>0.17799999999999999</v>
      </c>
      <c r="AF363" s="28">
        <f t="shared" ref="AF363:AF373" si="179">IF($L$218="OK",IFERROR(IF(OR(ISBLANK(I363),ISBLANK(J363),ISBLANK(K363),ISBLANK(L363)),"", IF($E$7="Median",MEDIAN(I363:L363),AVERAGE(I363:L363))),""),"")</f>
        <v>2.5150000000000006</v>
      </c>
      <c r="AG363" s="27">
        <f t="shared" ref="AG363:AG373" si="180">IF($L$218="OK",IFERROR(IF(OR(ISBLANK(I363),ISBLANK(J363),ISBLANK(K363),ISBLANK(L363)),NA(), STDEV(I363:L363)),""),"")</f>
        <v>0.18909873963972715</v>
      </c>
      <c r="AH363" s="27">
        <f t="shared" si="171"/>
        <v>3.5758333333333316E-2</v>
      </c>
      <c r="AI363" s="27">
        <f t="shared" si="172"/>
        <v>0.183</v>
      </c>
      <c r="AJ363" s="29">
        <f t="shared" ref="AJ363:AJ373" si="181">IF($L$358="OK",COUNT(E363:H363),"")</f>
        <v>4</v>
      </c>
      <c r="AK363" s="29">
        <f t="shared" si="173"/>
        <v>12</v>
      </c>
      <c r="AL363" s="27">
        <f t="shared" si="174"/>
        <v>0.13000000000000078</v>
      </c>
      <c r="AM363" s="27">
        <f t="shared" ref="AM363:AM373" si="182">IFERROR(AI363*SQRT(1+1/AJ363),"")</f>
        <v>0.20460021994123076</v>
      </c>
      <c r="AN363" s="27">
        <f t="shared" ref="AN363:AN373" si="183">IF(AJ363="","",TINV((1-$E$6),AK363*(AJ363-1)))</f>
        <v>1.3055138855362491</v>
      </c>
      <c r="AO363" s="27">
        <f t="shared" si="175"/>
        <v>0.26710842811704733</v>
      </c>
      <c r="AP363" s="27">
        <f t="shared" si="176"/>
        <v>-0.13710842811704654</v>
      </c>
      <c r="AQ363" s="30">
        <f t="shared" si="177"/>
        <v>0.39710842811704811</v>
      </c>
    </row>
    <row r="364" spans="2:44" ht="14.25" hidden="1" customHeight="1" x14ac:dyDescent="0.3">
      <c r="B364" s="24" t="str">
        <f>datasets!O232</f>
        <v/>
      </c>
      <c r="C364" s="24" t="str">
        <f>datasets!P232</f>
        <v/>
      </c>
      <c r="D364" s="24" t="str">
        <f>datasets!Q232</f>
        <v>low</v>
      </c>
      <c r="E364" s="67">
        <f>datasets!R232</f>
        <v>2.69</v>
      </c>
      <c r="F364" s="67">
        <f>datasets!S232</f>
        <v>2.3600000000000003</v>
      </c>
      <c r="G364" s="67">
        <f>datasets!T232</f>
        <v>2.6200000000000006</v>
      </c>
      <c r="H364" s="78">
        <f>datasets!U232</f>
        <v>2.4</v>
      </c>
      <c r="I364" s="67">
        <f>datasets!V232</f>
        <v>2.7300000000000004</v>
      </c>
      <c r="J364" s="67">
        <f>datasets!W232</f>
        <v>2.8400000000000003</v>
      </c>
      <c r="K364" s="67">
        <f>datasets!X232</f>
        <v>2.6200000000000006</v>
      </c>
      <c r="L364" s="78">
        <f>datasets!Y232</f>
        <v>2.4</v>
      </c>
      <c r="AB364" s="26">
        <f t="shared" si="168"/>
        <v>2.5100000000000002</v>
      </c>
      <c r="AC364" s="27">
        <f t="shared" si="178"/>
        <v>0.16214705259938175</v>
      </c>
      <c r="AD364" s="27">
        <f t="shared" si="169"/>
        <v>2.6291666666666672E-2</v>
      </c>
      <c r="AE364" s="27">
        <f t="shared" si="170"/>
        <v>0.17799999999999999</v>
      </c>
      <c r="AF364" s="28">
        <f t="shared" si="179"/>
        <v>2.6750000000000007</v>
      </c>
      <c r="AG364" s="27">
        <f t="shared" si="180"/>
        <v>0.1878607640425928</v>
      </c>
      <c r="AH364" s="27">
        <f t="shared" si="171"/>
        <v>3.5291666666666728E-2</v>
      </c>
      <c r="AI364" s="27">
        <f t="shared" si="172"/>
        <v>0.183</v>
      </c>
      <c r="AJ364" s="29">
        <f t="shared" si="181"/>
        <v>4</v>
      </c>
      <c r="AK364" s="29">
        <f t="shared" si="173"/>
        <v>12</v>
      </c>
      <c r="AL364" s="27">
        <f t="shared" si="174"/>
        <v>0.16500000000000048</v>
      </c>
      <c r="AM364" s="27">
        <f t="shared" si="182"/>
        <v>0.20460021994123076</v>
      </c>
      <c r="AN364" s="27">
        <f t="shared" si="183"/>
        <v>1.3055138855362491</v>
      </c>
      <c r="AO364" s="27">
        <f t="shared" si="175"/>
        <v>0.26710842811704733</v>
      </c>
      <c r="AP364" s="27">
        <f t="shared" si="176"/>
        <v>-0.10210842811704685</v>
      </c>
      <c r="AQ364" s="30">
        <f t="shared" si="177"/>
        <v>0.4321084281170478</v>
      </c>
    </row>
    <row r="365" spans="2:44" ht="14.25" hidden="1" customHeight="1" x14ac:dyDescent="0.3">
      <c r="B365" s="24" t="str">
        <f>datasets!O233</f>
        <v/>
      </c>
      <c r="C365" s="24" t="str">
        <f>datasets!P233</f>
        <v/>
      </c>
      <c r="D365" s="24" t="str">
        <f>datasets!Q233</f>
        <v>low</v>
      </c>
      <c r="E365" s="67">
        <f>datasets!R233</f>
        <v>2.5299999999999998</v>
      </c>
      <c r="F365" s="67">
        <f>datasets!S233</f>
        <v>2.6200000000000006</v>
      </c>
      <c r="G365" s="67">
        <f>datasets!T233</f>
        <v>2.54</v>
      </c>
      <c r="H365" s="78">
        <f>datasets!U233</f>
        <v>2.78</v>
      </c>
      <c r="I365" s="67">
        <f>datasets!V233</f>
        <v>2.8200000000000003</v>
      </c>
      <c r="J365" s="67">
        <f>datasets!W233</f>
        <v>2.7400000000000007</v>
      </c>
      <c r="K365" s="67">
        <f>datasets!X233</f>
        <v>2.5099999999999998</v>
      </c>
      <c r="L365" s="78">
        <f>datasets!Y233</f>
        <v>2.72</v>
      </c>
      <c r="AB365" s="26">
        <f t="shared" si="168"/>
        <v>2.58</v>
      </c>
      <c r="AC365" s="27">
        <f t="shared" si="178"/>
        <v>0.11557825631723868</v>
      </c>
      <c r="AD365" s="27">
        <f t="shared" si="169"/>
        <v>1.3358333333333324E-2</v>
      </c>
      <c r="AE365" s="27">
        <f t="shared" si="170"/>
        <v>0.17799999999999999</v>
      </c>
      <c r="AF365" s="28">
        <f t="shared" si="179"/>
        <v>2.7300000000000004</v>
      </c>
      <c r="AG365" s="27">
        <f t="shared" si="180"/>
        <v>0.13225606476327179</v>
      </c>
      <c r="AH365" s="27">
        <f t="shared" si="171"/>
        <v>1.7491666666666742E-2</v>
      </c>
      <c r="AI365" s="27">
        <f t="shared" si="172"/>
        <v>0.183</v>
      </c>
      <c r="AJ365" s="29">
        <f t="shared" si="181"/>
        <v>4</v>
      </c>
      <c r="AK365" s="29">
        <f t="shared" si="173"/>
        <v>12</v>
      </c>
      <c r="AL365" s="27">
        <f t="shared" si="174"/>
        <v>0.15000000000000036</v>
      </c>
      <c r="AM365" s="27">
        <f t="shared" si="182"/>
        <v>0.20460021994123076</v>
      </c>
      <c r="AN365" s="27">
        <f t="shared" si="183"/>
        <v>1.3055138855362491</v>
      </c>
      <c r="AO365" s="27">
        <f t="shared" si="175"/>
        <v>0.26710842811704733</v>
      </c>
      <c r="AP365" s="27">
        <f t="shared" si="176"/>
        <v>-0.11710842811704697</v>
      </c>
      <c r="AQ365" s="30">
        <f t="shared" si="177"/>
        <v>0.41710842811704768</v>
      </c>
    </row>
    <row r="366" spans="2:44" ht="14.25" hidden="1" customHeight="1" x14ac:dyDescent="0.3">
      <c r="B366" s="24" t="str">
        <f>datasets!O234</f>
        <v/>
      </c>
      <c r="C366" s="24" t="str">
        <f>datasets!P234</f>
        <v/>
      </c>
      <c r="D366" s="24" t="str">
        <f>datasets!Q234</f>
        <v>medium</v>
      </c>
      <c r="E366" s="67">
        <f>datasets!R234</f>
        <v>2.89</v>
      </c>
      <c r="F366" s="67">
        <f>datasets!S234</f>
        <v>2.88</v>
      </c>
      <c r="G366" s="67">
        <f>datasets!T234</f>
        <v>2.94</v>
      </c>
      <c r="H366" s="78">
        <f>datasets!U234</f>
        <v>2.8600000000000003</v>
      </c>
      <c r="I366" s="67">
        <f>datasets!V234</f>
        <v>2.8100000000000005</v>
      </c>
      <c r="J366" s="67">
        <f>datasets!W234</f>
        <v>2.6600000000000006</v>
      </c>
      <c r="K366" s="67">
        <f>datasets!X234</f>
        <v>3.0400000000000005</v>
      </c>
      <c r="L366" s="78">
        <f>datasets!Y234</f>
        <v>3.0800000000000005</v>
      </c>
      <c r="AB366" s="26">
        <f t="shared" si="168"/>
        <v>2.8849999999999998</v>
      </c>
      <c r="AC366" s="27">
        <f t="shared" si="178"/>
        <v>3.403429642777011E-2</v>
      </c>
      <c r="AD366" s="27">
        <f t="shared" si="169"/>
        <v>1.1583333333333252E-3</v>
      </c>
      <c r="AE366" s="27">
        <f t="shared" si="170"/>
        <v>0.17799999999999999</v>
      </c>
      <c r="AF366" s="28">
        <f t="shared" si="179"/>
        <v>2.9250000000000007</v>
      </c>
      <c r="AG366" s="27">
        <f t="shared" si="180"/>
        <v>0.19805302320338355</v>
      </c>
      <c r="AH366" s="27">
        <f t="shared" si="171"/>
        <v>3.9224999999999982E-2</v>
      </c>
      <c r="AI366" s="27">
        <f t="shared" si="172"/>
        <v>0.183</v>
      </c>
      <c r="AJ366" s="29">
        <f t="shared" si="181"/>
        <v>4</v>
      </c>
      <c r="AK366" s="29">
        <f t="shared" si="173"/>
        <v>12</v>
      </c>
      <c r="AL366" s="27">
        <f t="shared" si="174"/>
        <v>4.0000000000000924E-2</v>
      </c>
      <c r="AM366" s="27">
        <f t="shared" si="182"/>
        <v>0.20460021994123076</v>
      </c>
      <c r="AN366" s="27">
        <f t="shared" si="183"/>
        <v>1.3055138855362491</v>
      </c>
      <c r="AO366" s="27">
        <f t="shared" si="175"/>
        <v>0.26710842811704733</v>
      </c>
      <c r="AP366" s="27">
        <f t="shared" si="176"/>
        <v>-0.2271084281170464</v>
      </c>
      <c r="AQ366" s="30">
        <f t="shared" si="177"/>
        <v>0.30710842811704825</v>
      </c>
    </row>
    <row r="367" spans="2:44" ht="14.25" hidden="1" customHeight="1" x14ac:dyDescent="0.3">
      <c r="B367" s="24" t="str">
        <f>datasets!O235</f>
        <v/>
      </c>
      <c r="C367" s="24" t="str">
        <f>datasets!P235</f>
        <v/>
      </c>
      <c r="D367" s="24" t="str">
        <f>datasets!Q235</f>
        <v>medium</v>
      </c>
      <c r="E367" s="67">
        <f>datasets!R235</f>
        <v>2.83</v>
      </c>
      <c r="F367" s="67">
        <f>datasets!S235</f>
        <v>2.9300000000000006</v>
      </c>
      <c r="G367" s="67">
        <f>datasets!T235</f>
        <v>2.9300000000000006</v>
      </c>
      <c r="H367" s="78">
        <f>datasets!U235</f>
        <v>2.9800000000000004</v>
      </c>
      <c r="I367" s="67">
        <f>datasets!V235</f>
        <v>2.91</v>
      </c>
      <c r="J367" s="67">
        <f>datasets!W235</f>
        <v>3.1100000000000003</v>
      </c>
      <c r="K367" s="67">
        <f>datasets!X235</f>
        <v>2.96</v>
      </c>
      <c r="L367" s="78">
        <f>datasets!Y235</f>
        <v>2.9700000000000006</v>
      </c>
      <c r="AB367" s="26">
        <f t="shared" si="168"/>
        <v>2.9300000000000006</v>
      </c>
      <c r="AC367" s="27">
        <f t="shared" si="178"/>
        <v>6.2915286960589761E-2</v>
      </c>
      <c r="AD367" s="27">
        <f t="shared" si="169"/>
        <v>3.9583333333333562E-3</v>
      </c>
      <c r="AE367" s="27">
        <f t="shared" si="170"/>
        <v>0.17799999999999999</v>
      </c>
      <c r="AF367" s="28">
        <f t="shared" si="179"/>
        <v>2.9650000000000003</v>
      </c>
      <c r="AG367" s="27">
        <f t="shared" si="180"/>
        <v>8.5780728216385202E-2</v>
      </c>
      <c r="AH367" s="27">
        <f t="shared" si="171"/>
        <v>7.3583333333333443E-3</v>
      </c>
      <c r="AI367" s="27">
        <f t="shared" si="172"/>
        <v>0.183</v>
      </c>
      <c r="AJ367" s="29">
        <f t="shared" si="181"/>
        <v>4</v>
      </c>
      <c r="AK367" s="29">
        <f t="shared" si="173"/>
        <v>12</v>
      </c>
      <c r="AL367" s="27">
        <f t="shared" si="174"/>
        <v>3.4999999999999698E-2</v>
      </c>
      <c r="AM367" s="27">
        <f t="shared" si="182"/>
        <v>0.20460021994123076</v>
      </c>
      <c r="AN367" s="27">
        <f t="shared" si="183"/>
        <v>1.3055138855362491</v>
      </c>
      <c r="AO367" s="27">
        <f t="shared" si="175"/>
        <v>0.26710842811704733</v>
      </c>
      <c r="AP367" s="27">
        <f t="shared" si="176"/>
        <v>-0.23210842811704763</v>
      </c>
      <c r="AQ367" s="30">
        <f t="shared" si="177"/>
        <v>0.30210842811704702</v>
      </c>
    </row>
    <row r="368" spans="2:44" ht="14.25" hidden="1" customHeight="1" x14ac:dyDescent="0.3">
      <c r="B368" s="24" t="str">
        <f>datasets!O236</f>
        <v/>
      </c>
      <c r="C368" s="24" t="str">
        <f>datasets!P236</f>
        <v/>
      </c>
      <c r="D368" s="24" t="str">
        <f>datasets!Q236</f>
        <v>medium</v>
      </c>
      <c r="E368" s="67">
        <f>datasets!R236</f>
        <v>3.3600000000000003</v>
      </c>
      <c r="F368" s="67">
        <f>datasets!S236</f>
        <v>3.18</v>
      </c>
      <c r="G368" s="67">
        <f>datasets!T236</f>
        <v>2.91</v>
      </c>
      <c r="H368" s="78">
        <f>datasets!U236</f>
        <v>2.9300000000000006</v>
      </c>
      <c r="I368" s="67">
        <f>datasets!V236</f>
        <v>3.0800000000000005</v>
      </c>
      <c r="J368" s="67">
        <f>datasets!W236</f>
        <v>3.15</v>
      </c>
      <c r="K368" s="67">
        <f>datasets!X236</f>
        <v>2.99</v>
      </c>
      <c r="L368" s="78">
        <f>datasets!Y236</f>
        <v>2.9000000000000004</v>
      </c>
      <c r="AB368" s="26">
        <f t="shared" si="168"/>
        <v>3.0550000000000006</v>
      </c>
      <c r="AC368" s="27">
        <f t="shared" si="178"/>
        <v>0.2151743479135001</v>
      </c>
      <c r="AD368" s="27">
        <f t="shared" si="169"/>
        <v>4.629999999999998E-2</v>
      </c>
      <c r="AE368" s="27">
        <f t="shared" si="170"/>
        <v>0.17799999999999999</v>
      </c>
      <c r="AF368" s="28">
        <f t="shared" si="179"/>
        <v>3.0350000000000001</v>
      </c>
      <c r="AG368" s="27">
        <f t="shared" si="180"/>
        <v>0.10862780491200202</v>
      </c>
      <c r="AH368" s="27">
        <f t="shared" si="171"/>
        <v>1.179999999999997E-2</v>
      </c>
      <c r="AI368" s="27">
        <f t="shared" si="172"/>
        <v>0.183</v>
      </c>
      <c r="AJ368" s="29">
        <f t="shared" si="181"/>
        <v>4</v>
      </c>
      <c r="AK368" s="29">
        <f t="shared" si="173"/>
        <v>12</v>
      </c>
      <c r="AL368" s="27">
        <f t="shared" si="174"/>
        <v>-2.0000000000000462E-2</v>
      </c>
      <c r="AM368" s="27">
        <f t="shared" si="182"/>
        <v>0.20460021994123076</v>
      </c>
      <c r="AN368" s="27">
        <f t="shared" si="183"/>
        <v>1.3055138855362491</v>
      </c>
      <c r="AO368" s="27">
        <f t="shared" si="175"/>
        <v>0.26710842811704733</v>
      </c>
      <c r="AP368" s="27">
        <f t="shared" si="176"/>
        <v>-0.28710842811704779</v>
      </c>
      <c r="AQ368" s="30">
        <f t="shared" si="177"/>
        <v>0.24710842811704686</v>
      </c>
    </row>
    <row r="369" spans="2:45" ht="14.25" hidden="1" customHeight="1" x14ac:dyDescent="0.3">
      <c r="B369" s="24" t="str">
        <f>datasets!O237</f>
        <v/>
      </c>
      <c r="C369" s="24" t="str">
        <f>datasets!P237</f>
        <v/>
      </c>
      <c r="D369" s="24" t="str">
        <f>datasets!Q237</f>
        <v>medium</v>
      </c>
      <c r="E369" s="67">
        <f>datasets!R237</f>
        <v>3.2800000000000002</v>
      </c>
      <c r="F369" s="67">
        <f>datasets!S237</f>
        <v>3.26</v>
      </c>
      <c r="G369" s="67">
        <f>datasets!T237</f>
        <v>2.9700000000000006</v>
      </c>
      <c r="H369" s="78">
        <f>datasets!U237</f>
        <v>2.91</v>
      </c>
      <c r="I369" s="67">
        <f>datasets!V237</f>
        <v>3.2000000000000006</v>
      </c>
      <c r="J369" s="67">
        <f>datasets!W237</f>
        <v>3.2000000000000006</v>
      </c>
      <c r="K369" s="67">
        <f>datasets!X237</f>
        <v>2.94</v>
      </c>
      <c r="L369" s="78">
        <f>datasets!Y237</f>
        <v>2.91</v>
      </c>
      <c r="AB369" s="26">
        <f t="shared" si="168"/>
        <v>3.1150000000000002</v>
      </c>
      <c r="AC369" s="27">
        <f t="shared" si="178"/>
        <v>0.19226717521892966</v>
      </c>
      <c r="AD369" s="27">
        <f t="shared" si="169"/>
        <v>3.6966666666666599E-2</v>
      </c>
      <c r="AE369" s="27">
        <f t="shared" si="170"/>
        <v>0.17799999999999999</v>
      </c>
      <c r="AF369" s="28">
        <f t="shared" si="179"/>
        <v>3.0700000000000003</v>
      </c>
      <c r="AG369" s="27">
        <f t="shared" si="180"/>
        <v>0.15924300089276588</v>
      </c>
      <c r="AH369" s="27">
        <f t="shared" si="171"/>
        <v>2.5358333333333438E-2</v>
      </c>
      <c r="AI369" s="27">
        <f t="shared" si="172"/>
        <v>0.183</v>
      </c>
      <c r="AJ369" s="29">
        <f t="shared" si="181"/>
        <v>4</v>
      </c>
      <c r="AK369" s="29">
        <f t="shared" si="173"/>
        <v>12</v>
      </c>
      <c r="AL369" s="27">
        <f t="shared" si="174"/>
        <v>-4.4999999999999929E-2</v>
      </c>
      <c r="AM369" s="27">
        <f t="shared" si="182"/>
        <v>0.20460021994123076</v>
      </c>
      <c r="AN369" s="27">
        <f t="shared" si="183"/>
        <v>1.3055138855362491</v>
      </c>
      <c r="AO369" s="27">
        <f t="shared" si="175"/>
        <v>0.26710842811704733</v>
      </c>
      <c r="AP369" s="27">
        <f t="shared" si="176"/>
        <v>-0.31210842811704725</v>
      </c>
      <c r="AQ369" s="30">
        <f t="shared" si="177"/>
        <v>0.2221084281170474</v>
      </c>
    </row>
    <row r="370" spans="2:45" ht="14.25" hidden="1" customHeight="1" x14ac:dyDescent="0.3">
      <c r="B370" s="24" t="str">
        <f>datasets!O238</f>
        <v/>
      </c>
      <c r="C370" s="24" t="str">
        <f>datasets!P238</f>
        <v/>
      </c>
      <c r="D370" s="24" t="str">
        <f>datasets!Q238</f>
        <v>high</v>
      </c>
      <c r="E370" s="67">
        <f>datasets!R238</f>
        <v>4.080000000000001</v>
      </c>
      <c r="F370" s="67">
        <f>datasets!S238</f>
        <v>3.8000000000000003</v>
      </c>
      <c r="G370" s="67">
        <f>datasets!T238</f>
        <v>4.1800000000000006</v>
      </c>
      <c r="H370" s="78">
        <f>datasets!U238</f>
        <v>4</v>
      </c>
      <c r="I370" s="67">
        <f>datasets!V238</f>
        <v>4.620000000000001</v>
      </c>
      <c r="J370" s="67">
        <f>datasets!W238</f>
        <v>4.3600000000000003</v>
      </c>
      <c r="K370" s="67">
        <f>datasets!X238</f>
        <v>4.26</v>
      </c>
      <c r="L370" s="78">
        <f>datasets!Y238</f>
        <v>4.080000000000001</v>
      </c>
      <c r="AB370" s="26">
        <f t="shared" si="168"/>
        <v>4.0400000000000009</v>
      </c>
      <c r="AC370" s="27">
        <f t="shared" si="178"/>
        <v>0.16114175953695781</v>
      </c>
      <c r="AD370" s="27">
        <f t="shared" si="169"/>
        <v>2.5966666666666732E-2</v>
      </c>
      <c r="AE370" s="27">
        <f t="shared" si="170"/>
        <v>0.17799999999999999</v>
      </c>
      <c r="AF370" s="28">
        <f t="shared" si="179"/>
        <v>4.3100000000000005</v>
      </c>
      <c r="AG370" s="27">
        <f t="shared" si="180"/>
        <v>0.225388553391693</v>
      </c>
      <c r="AH370" s="27">
        <f t="shared" si="171"/>
        <v>5.0800000000000047E-2</v>
      </c>
      <c r="AI370" s="27">
        <f t="shared" si="172"/>
        <v>0.183</v>
      </c>
      <c r="AJ370" s="29">
        <f t="shared" si="181"/>
        <v>4</v>
      </c>
      <c r="AK370" s="29">
        <f t="shared" si="173"/>
        <v>12</v>
      </c>
      <c r="AL370" s="27">
        <f t="shared" si="174"/>
        <v>0.26999999999999957</v>
      </c>
      <c r="AM370" s="27">
        <f t="shared" si="182"/>
        <v>0.20460021994123076</v>
      </c>
      <c r="AN370" s="27">
        <f t="shared" si="183"/>
        <v>1.3055138855362491</v>
      </c>
      <c r="AO370" s="27">
        <f t="shared" si="175"/>
        <v>0.26710842811704733</v>
      </c>
      <c r="AP370" s="27">
        <f t="shared" si="176"/>
        <v>2.8915718829522485E-3</v>
      </c>
      <c r="AQ370" s="30">
        <f t="shared" si="177"/>
        <v>0.53710842811704684</v>
      </c>
    </row>
    <row r="371" spans="2:45" ht="14.25" hidden="1" customHeight="1" x14ac:dyDescent="0.3">
      <c r="B371" s="24" t="str">
        <f>datasets!O239</f>
        <v/>
      </c>
      <c r="C371" s="24" t="str">
        <f>datasets!P239</f>
        <v/>
      </c>
      <c r="D371" s="24" t="str">
        <f>datasets!Q239</f>
        <v>high</v>
      </c>
      <c r="E371" s="67">
        <f>datasets!R239</f>
        <v>3.9400000000000008</v>
      </c>
      <c r="F371" s="67">
        <f>datasets!S239</f>
        <v>3.7900000000000005</v>
      </c>
      <c r="G371" s="67">
        <f>datasets!T239</f>
        <v>4.3400000000000007</v>
      </c>
      <c r="H371" s="78">
        <f>datasets!U239</f>
        <v>4.2</v>
      </c>
      <c r="I371" s="67">
        <f>datasets!V239</f>
        <v>4.1100000000000003</v>
      </c>
      <c r="J371" s="67">
        <f>datasets!W239</f>
        <v>4.120000000000001</v>
      </c>
      <c r="K371" s="67">
        <f>datasets!X239</f>
        <v>4.1500000000000004</v>
      </c>
      <c r="L371" s="78">
        <f>datasets!Y239</f>
        <v>4.080000000000001</v>
      </c>
      <c r="AB371" s="26">
        <f t="shared" si="168"/>
        <v>4.07</v>
      </c>
      <c r="AC371" s="27">
        <f t="shared" si="178"/>
        <v>0.2483780720326709</v>
      </c>
      <c r="AD371" s="27">
        <f t="shared" si="169"/>
        <v>6.1691666666666652E-2</v>
      </c>
      <c r="AE371" s="27">
        <f t="shared" si="170"/>
        <v>0.17799999999999999</v>
      </c>
      <c r="AF371" s="28">
        <f t="shared" si="179"/>
        <v>4.1150000000000002</v>
      </c>
      <c r="AG371" s="27">
        <f t="shared" si="180"/>
        <v>2.8867513459481083E-2</v>
      </c>
      <c r="AH371" s="27">
        <f t="shared" si="171"/>
        <v>8.3333333333332146E-4</v>
      </c>
      <c r="AI371" s="27">
        <f t="shared" si="172"/>
        <v>0.183</v>
      </c>
      <c r="AJ371" s="29">
        <f t="shared" si="181"/>
        <v>4</v>
      </c>
      <c r="AK371" s="29">
        <f t="shared" si="173"/>
        <v>12</v>
      </c>
      <c r="AL371" s="27">
        <f t="shared" si="174"/>
        <v>4.4999999999999929E-2</v>
      </c>
      <c r="AM371" s="27">
        <f t="shared" si="182"/>
        <v>0.20460021994123076</v>
      </c>
      <c r="AN371" s="27">
        <f t="shared" si="183"/>
        <v>1.3055138855362491</v>
      </c>
      <c r="AO371" s="27">
        <f t="shared" si="175"/>
        <v>0.26710842811704733</v>
      </c>
      <c r="AP371" s="27">
        <f t="shared" si="176"/>
        <v>-0.2221084281170474</v>
      </c>
      <c r="AQ371" s="30">
        <f t="shared" si="177"/>
        <v>0.31210842811704725</v>
      </c>
    </row>
    <row r="372" spans="2:45" ht="14.25" hidden="1" customHeight="1" x14ac:dyDescent="0.3">
      <c r="B372" s="24" t="str">
        <f>datasets!O240</f>
        <v/>
      </c>
      <c r="C372" s="24" t="str">
        <f>datasets!P240</f>
        <v/>
      </c>
      <c r="D372" s="24" t="str">
        <f>datasets!Q240</f>
        <v>high</v>
      </c>
      <c r="E372" s="67">
        <f>datasets!R240</f>
        <v>4.1500000000000004</v>
      </c>
      <c r="F372" s="67">
        <f>datasets!S240</f>
        <v>3.7200000000000006</v>
      </c>
      <c r="G372" s="67">
        <f>datasets!T240</f>
        <v>4.3400000000000007</v>
      </c>
      <c r="H372" s="78">
        <f>datasets!U240</f>
        <v>4.1100000000000003</v>
      </c>
      <c r="I372" s="67">
        <f>datasets!V240</f>
        <v>3.9800000000000004</v>
      </c>
      <c r="J372" s="67">
        <f>datasets!W240</f>
        <v>3.7400000000000007</v>
      </c>
      <c r="K372" s="67">
        <f>datasets!X240</f>
        <v>4.3</v>
      </c>
      <c r="L372" s="78">
        <f>datasets!Y240</f>
        <v>4.080000000000001</v>
      </c>
      <c r="AB372" s="26">
        <f t="shared" si="168"/>
        <v>4.1300000000000008</v>
      </c>
      <c r="AC372" s="27">
        <f t="shared" si="178"/>
        <v>0.26012817353502227</v>
      </c>
      <c r="AD372" s="27">
        <f t="shared" si="169"/>
        <v>6.7666666666666653E-2</v>
      </c>
      <c r="AE372" s="27">
        <f t="shared" si="170"/>
        <v>0.17799999999999999</v>
      </c>
      <c r="AF372" s="28">
        <f t="shared" si="179"/>
        <v>4.0300000000000011</v>
      </c>
      <c r="AG372" s="27">
        <f t="shared" si="180"/>
        <v>0.23230726778701205</v>
      </c>
      <c r="AH372" s="27">
        <f t="shared" si="171"/>
        <v>5.3966666666666524E-2</v>
      </c>
      <c r="AI372" s="27">
        <f t="shared" si="172"/>
        <v>0.183</v>
      </c>
      <c r="AJ372" s="29">
        <f t="shared" si="181"/>
        <v>4</v>
      </c>
      <c r="AK372" s="29">
        <f t="shared" si="173"/>
        <v>12</v>
      </c>
      <c r="AL372" s="27">
        <f t="shared" si="174"/>
        <v>-9.9999999999999645E-2</v>
      </c>
      <c r="AM372" s="27">
        <f t="shared" si="182"/>
        <v>0.20460021994123076</v>
      </c>
      <c r="AN372" s="27">
        <f t="shared" si="183"/>
        <v>1.3055138855362491</v>
      </c>
      <c r="AO372" s="27">
        <f t="shared" si="175"/>
        <v>0.26710842811704733</v>
      </c>
      <c r="AP372" s="27">
        <f t="shared" si="176"/>
        <v>-0.36710842811704697</v>
      </c>
      <c r="AQ372" s="30">
        <f t="shared" si="177"/>
        <v>0.16710842811704768</v>
      </c>
    </row>
    <row r="373" spans="2:45" ht="14.25" hidden="1" customHeight="1" x14ac:dyDescent="0.3">
      <c r="B373" s="24" t="str">
        <f>datasets!O241</f>
        <v/>
      </c>
      <c r="C373" s="24" t="str">
        <f>datasets!P241</f>
        <v/>
      </c>
      <c r="D373" s="24" t="str">
        <f>datasets!Q241</f>
        <v>high</v>
      </c>
      <c r="E373" s="67">
        <f>datasets!R241</f>
        <v>4.26</v>
      </c>
      <c r="F373" s="67">
        <f>datasets!S241</f>
        <v>4.2300000000000013</v>
      </c>
      <c r="G373" s="67">
        <f>datasets!T241</f>
        <v>4.1100000000000003</v>
      </c>
      <c r="H373" s="78">
        <f>datasets!U241</f>
        <v>3.890000000000001</v>
      </c>
      <c r="I373" s="67">
        <f>datasets!V241</f>
        <v>4.5600000000000005</v>
      </c>
      <c r="J373" s="67">
        <f>datasets!W241</f>
        <v>4.5100000000000007</v>
      </c>
      <c r="K373" s="67">
        <f>datasets!X241</f>
        <v>4.120000000000001</v>
      </c>
      <c r="L373" s="78">
        <f>datasets!Y241</f>
        <v>4.1100000000000003</v>
      </c>
      <c r="AB373" s="26">
        <f t="shared" si="168"/>
        <v>4.1700000000000008</v>
      </c>
      <c r="AC373" s="27">
        <f t="shared" si="178"/>
        <v>0.16800297616411417</v>
      </c>
      <c r="AD373" s="27">
        <f t="shared" si="169"/>
        <v>2.8224999999999913E-2</v>
      </c>
      <c r="AE373" s="27">
        <f t="shared" si="170"/>
        <v>0.17799999999999999</v>
      </c>
      <c r="AF373" s="28">
        <f t="shared" si="179"/>
        <v>4.3150000000000013</v>
      </c>
      <c r="AG373" s="27">
        <f t="shared" si="180"/>
        <v>0.24337899115029077</v>
      </c>
      <c r="AH373" s="27">
        <f t="shared" si="171"/>
        <v>5.9233333333333311E-2</v>
      </c>
      <c r="AI373" s="27">
        <f t="shared" si="172"/>
        <v>0.183</v>
      </c>
      <c r="AJ373" s="29">
        <f t="shared" si="181"/>
        <v>4</v>
      </c>
      <c r="AK373" s="29">
        <f t="shared" si="173"/>
        <v>12</v>
      </c>
      <c r="AL373" s="27">
        <f t="shared" si="174"/>
        <v>0.14500000000000046</v>
      </c>
      <c r="AM373" s="27">
        <f t="shared" si="182"/>
        <v>0.20460021994123076</v>
      </c>
      <c r="AN373" s="27">
        <f t="shared" si="183"/>
        <v>1.3055138855362491</v>
      </c>
      <c r="AO373" s="27">
        <f t="shared" si="175"/>
        <v>0.26710842811704733</v>
      </c>
      <c r="AP373" s="27">
        <f t="shared" si="176"/>
        <v>-0.12210842811704686</v>
      </c>
      <c r="AQ373" s="30">
        <f t="shared" si="177"/>
        <v>0.41210842811704779</v>
      </c>
    </row>
    <row r="374" spans="2:45" hidden="1" x14ac:dyDescent="0.3"/>
    <row r="375" spans="2:45" hidden="1" x14ac:dyDescent="0.3">
      <c r="C375" s="22" t="str">
        <f>IF(AND(E375=0.5,F375=-0.5),"AL = +/- 0.5","AL = +/- 4SDr")</f>
        <v>AL = +/- 4SDr</v>
      </c>
      <c r="D375" s="8">
        <f>MIN(AB362:AB373)-0.5</f>
        <v>1.7600000000000007</v>
      </c>
      <c r="E375" s="15">
        <f>IFERROR(IF(COUNTIF($R$175:$R$186,"=NO")&gt;0,IF($N$189&gt;0.125,4*$N$189,0.5),0.5),0.5)</f>
        <v>0.71199999999999997</v>
      </c>
      <c r="F375" s="15">
        <f>IFERROR(IF(COUNTIF($R$175:$R$186,"=NO")&gt;0,IF($N$189&gt;0.125,-4*$N$189,-0.5),-0.5),-0.5)</f>
        <v>-0.71199999999999997</v>
      </c>
      <c r="G375" s="22">
        <v>0.5</v>
      </c>
      <c r="H375" s="22">
        <v>-0.5</v>
      </c>
      <c r="N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 t="str">
        <f>IF(AL375="","",TINV((1-$E$6),AM375*(AL375-1)))</f>
        <v/>
      </c>
      <c r="AQ375" s="6"/>
      <c r="AR375" s="6"/>
      <c r="AS375" s="6"/>
    </row>
    <row r="376" spans="2:45" hidden="1" x14ac:dyDescent="0.3">
      <c r="D376" s="8">
        <f>MAX(AB362:AB373)+0.5</f>
        <v>4.6700000000000008</v>
      </c>
      <c r="E376" s="15">
        <f>IFERROR(IF(COUNTIF($R$175:$R$186,"=NO")&gt;0,IF($N$189&gt;0.125,4*$N$189,0.5),0.5),0.5)</f>
        <v>0.71199999999999997</v>
      </c>
      <c r="F376" s="15">
        <f>IFERROR(IF(COUNTIF($R$175:$R$186,"=NO")&gt;0,IF($N$189&gt;0.125,-4*$N$189,-0.5),-0.5),-0.5)</f>
        <v>-0.71199999999999997</v>
      </c>
      <c r="G376" s="22">
        <v>0.5</v>
      </c>
      <c r="H376" s="22">
        <v>-0.5</v>
      </c>
      <c r="N376" s="6"/>
      <c r="AP376" s="1" t="str">
        <f>IF(AL376="","",TINV((1-$E$6),AM376*(AL376-1)))</f>
        <v/>
      </c>
    </row>
    <row r="377" spans="2:45" hidden="1" x14ac:dyDescent="0.3"/>
    <row r="378" spans="2:45" hidden="1" x14ac:dyDescent="0.3"/>
    <row r="379" spans="2:45" hidden="1" x14ac:dyDescent="0.3"/>
  </sheetData>
  <mergeCells count="142">
    <mergeCell ref="C6:D6"/>
    <mergeCell ref="C7:D7"/>
    <mergeCell ref="E104:F104"/>
    <mergeCell ref="E105:F105"/>
    <mergeCell ref="F98:G98"/>
    <mergeCell ref="F99:G99"/>
    <mergeCell ref="C104:D104"/>
    <mergeCell ref="C105:D105"/>
    <mergeCell ref="F53:G53"/>
    <mergeCell ref="F54:G54"/>
    <mergeCell ref="B10:T10"/>
    <mergeCell ref="P53:Q53"/>
    <mergeCell ref="P54:Q54"/>
    <mergeCell ref="C60:D60"/>
    <mergeCell ref="E60:F60"/>
    <mergeCell ref="P98:Q98"/>
    <mergeCell ref="H53:I53"/>
    <mergeCell ref="R53:S53"/>
    <mergeCell ref="H98:I98"/>
    <mergeCell ref="R98:S98"/>
    <mergeCell ref="M59:N59"/>
    <mergeCell ref="AJ300:AQ300"/>
    <mergeCell ref="B300:D300"/>
    <mergeCell ref="AB300:AE300"/>
    <mergeCell ref="AF300:AI300"/>
    <mergeCell ref="AB280:AE280"/>
    <mergeCell ref="AF280:AI280"/>
    <mergeCell ref="AJ280:AQ280"/>
    <mergeCell ref="B298:C298"/>
    <mergeCell ref="D298:E298"/>
    <mergeCell ref="B280:D280"/>
    <mergeCell ref="D299:E299"/>
    <mergeCell ref="E280:H280"/>
    <mergeCell ref="I280:L280"/>
    <mergeCell ref="E300:H300"/>
    <mergeCell ref="I300:L300"/>
    <mergeCell ref="AF220:AI220"/>
    <mergeCell ref="AJ240:AQ240"/>
    <mergeCell ref="B260:D260"/>
    <mergeCell ref="AB260:AE260"/>
    <mergeCell ref="AF260:AI260"/>
    <mergeCell ref="B240:D240"/>
    <mergeCell ref="AB240:AE240"/>
    <mergeCell ref="AF240:AI240"/>
    <mergeCell ref="AJ260:AQ260"/>
    <mergeCell ref="I220:L220"/>
    <mergeCell ref="E220:H220"/>
    <mergeCell ref="E240:H240"/>
    <mergeCell ref="I240:L240"/>
    <mergeCell ref="E260:H260"/>
    <mergeCell ref="I260:L260"/>
    <mergeCell ref="F143:G143"/>
    <mergeCell ref="P99:Q99"/>
    <mergeCell ref="M104:N104"/>
    <mergeCell ref="O104:P104"/>
    <mergeCell ref="M105:N105"/>
    <mergeCell ref="O105:P105"/>
    <mergeCell ref="AJ220:AQ220"/>
    <mergeCell ref="P143:Q143"/>
    <mergeCell ref="P144:Q144"/>
    <mergeCell ref="B215:U215"/>
    <mergeCell ref="C149:D149"/>
    <mergeCell ref="E149:F149"/>
    <mergeCell ref="M149:N149"/>
    <mergeCell ref="O149:P149"/>
    <mergeCell ref="H143:I143"/>
    <mergeCell ref="R143:S143"/>
    <mergeCell ref="H188:I188"/>
    <mergeCell ref="R188:S188"/>
    <mergeCell ref="E150:F150"/>
    <mergeCell ref="M150:N150"/>
    <mergeCell ref="O150:P150"/>
    <mergeCell ref="F188:G188"/>
    <mergeCell ref="B220:D220"/>
    <mergeCell ref="AB220:AE220"/>
    <mergeCell ref="C5:N5"/>
    <mergeCell ref="B2:U2"/>
    <mergeCell ref="B239:C239"/>
    <mergeCell ref="D239:E239"/>
    <mergeCell ref="B258:C258"/>
    <mergeCell ref="D258:E258"/>
    <mergeCell ref="C14:D14"/>
    <mergeCell ref="E14:F14"/>
    <mergeCell ref="C15:D15"/>
    <mergeCell ref="E15:F15"/>
    <mergeCell ref="E59:F59"/>
    <mergeCell ref="M14:N14"/>
    <mergeCell ref="M15:N15"/>
    <mergeCell ref="O14:P14"/>
    <mergeCell ref="O15:P15"/>
    <mergeCell ref="C59:D59"/>
    <mergeCell ref="M60:N60"/>
    <mergeCell ref="O59:P59"/>
    <mergeCell ref="O60:P60"/>
    <mergeCell ref="F144:G144"/>
    <mergeCell ref="B238:C238"/>
    <mergeCell ref="D238:E238"/>
    <mergeCell ref="F189:G189"/>
    <mergeCell ref="C150:D150"/>
    <mergeCell ref="P188:Q188"/>
    <mergeCell ref="B338:C338"/>
    <mergeCell ref="D338:E338"/>
    <mergeCell ref="B339:C339"/>
    <mergeCell ref="D339:E339"/>
    <mergeCell ref="B320:D320"/>
    <mergeCell ref="B318:C318"/>
    <mergeCell ref="D318:E318"/>
    <mergeCell ref="B319:C319"/>
    <mergeCell ref="D319:E319"/>
    <mergeCell ref="B259:C259"/>
    <mergeCell ref="D259:E259"/>
    <mergeCell ref="B278:C278"/>
    <mergeCell ref="D278:E278"/>
    <mergeCell ref="B279:C279"/>
    <mergeCell ref="D279:E279"/>
    <mergeCell ref="B299:C299"/>
    <mergeCell ref="P189:Q189"/>
    <mergeCell ref="B218:C218"/>
    <mergeCell ref="B219:C219"/>
    <mergeCell ref="D218:E218"/>
    <mergeCell ref="D219:E219"/>
    <mergeCell ref="I340:L340"/>
    <mergeCell ref="B340:D340"/>
    <mergeCell ref="AB320:AE320"/>
    <mergeCell ref="AF320:AI320"/>
    <mergeCell ref="AJ320:AQ320"/>
    <mergeCell ref="AB360:AE360"/>
    <mergeCell ref="AF360:AI360"/>
    <mergeCell ref="AJ360:AQ360"/>
    <mergeCell ref="B359:C359"/>
    <mergeCell ref="D359:E359"/>
    <mergeCell ref="B360:D360"/>
    <mergeCell ref="AB340:AE340"/>
    <mergeCell ref="AF340:AI340"/>
    <mergeCell ref="AJ340:AQ340"/>
    <mergeCell ref="B358:C358"/>
    <mergeCell ref="D358:E358"/>
    <mergeCell ref="E360:H360"/>
    <mergeCell ref="I360:L360"/>
    <mergeCell ref="E320:H320"/>
    <mergeCell ref="I320:L320"/>
    <mergeCell ref="E340:H340"/>
  </mergeCells>
  <conditionalFormatting sqref="F40:F41 P40:P41 F85 P85 F130 F44:F45 F48 P44:P45 P48">
    <cfRule type="expression" dxfId="359" priority="500">
      <formula>F40&lt;-0.5</formula>
    </cfRule>
  </conditionalFormatting>
  <conditionalFormatting sqref="G40:G41 Q40:Q41 G85 Q85 G130 G44:G45 G48 Q44:Q45 Q48">
    <cfRule type="expression" dxfId="358" priority="474">
      <formula>G40&gt;0.5</formula>
    </cfRule>
  </conditionalFormatting>
  <conditionalFormatting sqref="F54:G54 I54 P54:Q54 S54 F99:G99 I99 P99:Q99 S99 F144:G144 I144 H40:I41 R40:S41 H85:I85 R85:S85 H130:I130 H44:I45 H48:I48 R44:S45 R48:S48">
    <cfRule type="expression" dxfId="357" priority="498">
      <formula>F40="NO"</formula>
    </cfRule>
  </conditionalFormatting>
  <conditionalFormatting sqref="G85">
    <cfRule type="expression" dxfId="356" priority="473">
      <formula>G85=""</formula>
    </cfRule>
    <cfRule type="expression" dxfId="355" priority="499">
      <formula>G85=""</formula>
    </cfRule>
  </conditionalFormatting>
  <conditionalFormatting sqref="G40:G41 Q40:Q41 G85 Q85 G130 G44:G45 G48 Q44:Q45 Q48">
    <cfRule type="expression" dxfId="354" priority="472">
      <formula>G40=""</formula>
    </cfRule>
  </conditionalFormatting>
  <conditionalFormatting sqref="P130">
    <cfRule type="expression" dxfId="353" priority="464">
      <formula>P130&lt;-0.5</formula>
    </cfRule>
  </conditionalFormatting>
  <conditionalFormatting sqref="Q130">
    <cfRule type="expression" dxfId="352" priority="462">
      <formula>Q130&gt;0.5</formula>
    </cfRule>
  </conditionalFormatting>
  <conditionalFormatting sqref="P144:Q144 S144 R130:S130">
    <cfRule type="expression" dxfId="351" priority="463">
      <formula>P130="NO"</formula>
    </cfRule>
  </conditionalFormatting>
  <conditionalFormatting sqref="Q130">
    <cfRule type="expression" dxfId="350" priority="461">
      <formula>Q130=""</formula>
    </cfRule>
  </conditionalFormatting>
  <conditionalFormatting sqref="Q175">
    <cfRule type="expression" dxfId="349" priority="439">
      <formula>Q175&gt;0.5</formula>
    </cfRule>
  </conditionalFormatting>
  <conditionalFormatting sqref="Q175">
    <cfRule type="expression" dxfId="348" priority="438">
      <formula>Q175=""</formula>
    </cfRule>
  </conditionalFormatting>
  <conditionalFormatting sqref="P175">
    <cfRule type="expression" dxfId="347" priority="441">
      <formula>P175&lt;-0.5</formula>
    </cfRule>
  </conditionalFormatting>
  <conditionalFormatting sqref="G175">
    <cfRule type="expression" dxfId="346" priority="443">
      <formula>G175&gt;0.5</formula>
    </cfRule>
  </conditionalFormatting>
  <conditionalFormatting sqref="G175">
    <cfRule type="expression" dxfId="345" priority="442">
      <formula>G175=""</formula>
    </cfRule>
  </conditionalFormatting>
  <conditionalFormatting sqref="F175">
    <cfRule type="expression" dxfId="344" priority="445">
      <formula>F175&lt;-0.5</formula>
    </cfRule>
  </conditionalFormatting>
  <conditionalFormatting sqref="F189:G189 I189 H175:I175">
    <cfRule type="expression" dxfId="343" priority="444">
      <formula>F175="NO"</formula>
    </cfRule>
  </conditionalFormatting>
  <conditionalFormatting sqref="P189:Q189 S189 R175:S175">
    <cfRule type="expression" dxfId="342" priority="440">
      <formula>P175="NO"</formula>
    </cfRule>
  </conditionalFormatting>
  <conditionalFormatting sqref="F42">
    <cfRule type="expression" dxfId="341" priority="416">
      <formula>F42&lt;-0.5</formula>
    </cfRule>
  </conditionalFormatting>
  <conditionalFormatting sqref="G42">
    <cfRule type="expression" dxfId="340" priority="414">
      <formula>G42&gt;0.5</formula>
    </cfRule>
  </conditionalFormatting>
  <conditionalFormatting sqref="H42:I42">
    <cfRule type="expression" dxfId="339" priority="415">
      <formula>H42="NO"</formula>
    </cfRule>
  </conditionalFormatting>
  <conditionalFormatting sqref="G42">
    <cfRule type="expression" dxfId="338" priority="413">
      <formula>G42=""</formula>
    </cfRule>
  </conditionalFormatting>
  <conditionalFormatting sqref="F43">
    <cfRule type="expression" dxfId="337" priority="412">
      <formula>F43&lt;-0.5</formula>
    </cfRule>
  </conditionalFormatting>
  <conditionalFormatting sqref="G43">
    <cfRule type="expression" dxfId="336" priority="410">
      <formula>G43&gt;0.5</formula>
    </cfRule>
  </conditionalFormatting>
  <conditionalFormatting sqref="H43:I43">
    <cfRule type="expression" dxfId="335" priority="411">
      <formula>H43="NO"</formula>
    </cfRule>
  </conditionalFormatting>
  <conditionalFormatting sqref="G43">
    <cfRule type="expression" dxfId="334" priority="409">
      <formula>G43=""</formula>
    </cfRule>
  </conditionalFormatting>
  <conditionalFormatting sqref="F46">
    <cfRule type="expression" dxfId="333" priority="408">
      <formula>F46&lt;-0.5</formula>
    </cfRule>
  </conditionalFormatting>
  <conditionalFormatting sqref="G46">
    <cfRule type="expression" dxfId="332" priority="406">
      <formula>G46&gt;0.5</formula>
    </cfRule>
  </conditionalFormatting>
  <conditionalFormatting sqref="H46:I46">
    <cfRule type="expression" dxfId="331" priority="407">
      <formula>H46="NO"</formula>
    </cfRule>
  </conditionalFormatting>
  <conditionalFormatting sqref="G46">
    <cfRule type="expression" dxfId="330" priority="405">
      <formula>G46=""</formula>
    </cfRule>
  </conditionalFormatting>
  <conditionalFormatting sqref="F47">
    <cfRule type="expression" dxfId="329" priority="404">
      <formula>F47&lt;-0.5</formula>
    </cfRule>
  </conditionalFormatting>
  <conditionalFormatting sqref="G47">
    <cfRule type="expression" dxfId="328" priority="402">
      <formula>G47&gt;0.5</formula>
    </cfRule>
  </conditionalFormatting>
  <conditionalFormatting sqref="H47:I47">
    <cfRule type="expression" dxfId="327" priority="403">
      <formula>H47="NO"</formula>
    </cfRule>
  </conditionalFormatting>
  <conditionalFormatting sqref="G47">
    <cfRule type="expression" dxfId="326" priority="401">
      <formula>G47=""</formula>
    </cfRule>
  </conditionalFormatting>
  <conditionalFormatting sqref="P49">
    <cfRule type="expression" dxfId="325" priority="364">
      <formula>P49&lt;-0.5</formula>
    </cfRule>
  </conditionalFormatting>
  <conditionalFormatting sqref="Q49">
    <cfRule type="expression" dxfId="324" priority="362">
      <formula>Q49&gt;0.5</formula>
    </cfRule>
  </conditionalFormatting>
  <conditionalFormatting sqref="R49:S49">
    <cfRule type="expression" dxfId="323" priority="363">
      <formula>R49="NO"</formula>
    </cfRule>
  </conditionalFormatting>
  <conditionalFormatting sqref="Q49">
    <cfRule type="expression" dxfId="322" priority="361">
      <formula>Q49=""</formula>
    </cfRule>
  </conditionalFormatting>
  <conditionalFormatting sqref="F49">
    <cfRule type="expression" dxfId="321" priority="392">
      <formula>F49&lt;-0.5</formula>
    </cfRule>
  </conditionalFormatting>
  <conditionalFormatting sqref="G49">
    <cfRule type="expression" dxfId="320" priority="390">
      <formula>G49&gt;0.5</formula>
    </cfRule>
  </conditionalFormatting>
  <conditionalFormatting sqref="H49:I49">
    <cfRule type="expression" dxfId="319" priority="391">
      <formula>H49="NO"</formula>
    </cfRule>
  </conditionalFormatting>
  <conditionalFormatting sqref="G49">
    <cfRule type="expression" dxfId="318" priority="389">
      <formula>G49=""</formula>
    </cfRule>
  </conditionalFormatting>
  <conditionalFormatting sqref="F50">
    <cfRule type="expression" dxfId="317" priority="388">
      <formula>F50&lt;-0.5</formula>
    </cfRule>
  </conditionalFormatting>
  <conditionalFormatting sqref="G50">
    <cfRule type="expression" dxfId="316" priority="386">
      <formula>G50&gt;0.5</formula>
    </cfRule>
  </conditionalFormatting>
  <conditionalFormatting sqref="H50:I50">
    <cfRule type="expression" dxfId="315" priority="387">
      <formula>H50="NO"</formula>
    </cfRule>
  </conditionalFormatting>
  <conditionalFormatting sqref="G50">
    <cfRule type="expression" dxfId="314" priority="385">
      <formula>G50=""</formula>
    </cfRule>
  </conditionalFormatting>
  <conditionalFormatting sqref="F51">
    <cfRule type="expression" dxfId="313" priority="384">
      <formula>F51&lt;-0.5</formula>
    </cfRule>
  </conditionalFormatting>
  <conditionalFormatting sqref="G51">
    <cfRule type="expression" dxfId="312" priority="382">
      <formula>G51&gt;0.5</formula>
    </cfRule>
  </conditionalFormatting>
  <conditionalFormatting sqref="H51:I51">
    <cfRule type="expression" dxfId="311" priority="383">
      <formula>H51="NO"</formula>
    </cfRule>
  </conditionalFormatting>
  <conditionalFormatting sqref="G51">
    <cfRule type="expression" dxfId="310" priority="381">
      <formula>G51=""</formula>
    </cfRule>
  </conditionalFormatting>
  <conditionalFormatting sqref="P42">
    <cfRule type="expression" dxfId="309" priority="380">
      <formula>P42&lt;-0.5</formula>
    </cfRule>
  </conditionalFormatting>
  <conditionalFormatting sqref="Q42">
    <cfRule type="expression" dxfId="308" priority="378">
      <formula>Q42&gt;0.5</formula>
    </cfRule>
  </conditionalFormatting>
  <conditionalFormatting sqref="R42:S42">
    <cfRule type="expression" dxfId="307" priority="379">
      <formula>R42="NO"</formula>
    </cfRule>
  </conditionalFormatting>
  <conditionalFormatting sqref="Q42">
    <cfRule type="expression" dxfId="306" priority="377">
      <formula>Q42=""</formula>
    </cfRule>
  </conditionalFormatting>
  <conditionalFormatting sqref="P43">
    <cfRule type="expression" dxfId="305" priority="376">
      <formula>P43&lt;-0.5</formula>
    </cfRule>
  </conditionalFormatting>
  <conditionalFormatting sqref="Q43">
    <cfRule type="expression" dxfId="304" priority="374">
      <formula>Q43&gt;0.5</formula>
    </cfRule>
  </conditionalFormatting>
  <conditionalFormatting sqref="R43:S43">
    <cfRule type="expression" dxfId="303" priority="375">
      <formula>R43="NO"</formula>
    </cfRule>
  </conditionalFormatting>
  <conditionalFormatting sqref="Q43">
    <cfRule type="expression" dxfId="302" priority="373">
      <formula>Q43=""</formula>
    </cfRule>
  </conditionalFormatting>
  <conditionalFormatting sqref="P46">
    <cfRule type="expression" dxfId="301" priority="372">
      <formula>P46&lt;-0.5</formula>
    </cfRule>
  </conditionalFormatting>
  <conditionalFormatting sqref="Q46">
    <cfRule type="expression" dxfId="300" priority="370">
      <formula>Q46&gt;0.5</formula>
    </cfRule>
  </conditionalFormatting>
  <conditionalFormatting sqref="R46:S46">
    <cfRule type="expression" dxfId="299" priority="371">
      <formula>R46="NO"</formula>
    </cfRule>
  </conditionalFormatting>
  <conditionalFormatting sqref="Q46">
    <cfRule type="expression" dxfId="298" priority="369">
      <formula>Q46=""</formula>
    </cfRule>
  </conditionalFormatting>
  <conditionalFormatting sqref="P47">
    <cfRule type="expression" dxfId="297" priority="368">
      <formula>P47&lt;-0.5</formula>
    </cfRule>
  </conditionalFormatting>
  <conditionalFormatting sqref="Q47">
    <cfRule type="expression" dxfId="296" priority="366">
      <formula>Q47&gt;0.5</formula>
    </cfRule>
  </conditionalFormatting>
  <conditionalFormatting sqref="R47:S47">
    <cfRule type="expression" dxfId="295" priority="367">
      <formula>R47="NO"</formula>
    </cfRule>
  </conditionalFormatting>
  <conditionalFormatting sqref="Q47">
    <cfRule type="expression" dxfId="294" priority="365">
      <formula>Q47=""</formula>
    </cfRule>
  </conditionalFormatting>
  <conditionalFormatting sqref="P50">
    <cfRule type="expression" dxfId="293" priority="360">
      <formula>P50&lt;-0.5</formula>
    </cfRule>
  </conditionalFormatting>
  <conditionalFormatting sqref="Q50">
    <cfRule type="expression" dxfId="292" priority="358">
      <formula>Q50&gt;0.5</formula>
    </cfRule>
  </conditionalFormatting>
  <conditionalFormatting sqref="R50:S50">
    <cfRule type="expression" dxfId="291" priority="359">
      <formula>R50="NO"</formula>
    </cfRule>
  </conditionalFormatting>
  <conditionalFormatting sqref="Q50">
    <cfRule type="expression" dxfId="290" priority="357">
      <formula>Q50=""</formula>
    </cfRule>
  </conditionalFormatting>
  <conditionalFormatting sqref="P51">
    <cfRule type="expression" dxfId="289" priority="356">
      <formula>P51&lt;-0.5</formula>
    </cfRule>
  </conditionalFormatting>
  <conditionalFormatting sqref="Q51">
    <cfRule type="expression" dxfId="288" priority="354">
      <formula>Q51&gt;0.5</formula>
    </cfRule>
  </conditionalFormatting>
  <conditionalFormatting sqref="R51:S51">
    <cfRule type="expression" dxfId="287" priority="355">
      <formula>R51="NO"</formula>
    </cfRule>
  </conditionalFormatting>
  <conditionalFormatting sqref="Q51">
    <cfRule type="expression" dxfId="286" priority="353">
      <formula>Q51=""</formula>
    </cfRule>
  </conditionalFormatting>
  <conditionalFormatting sqref="G137">
    <cfRule type="expression" dxfId="285" priority="149">
      <formula>G137=""</formula>
    </cfRule>
  </conditionalFormatting>
  <conditionalFormatting sqref="F86">
    <cfRule type="expression" dxfId="284" priority="286">
      <formula>F86&lt;-0.5</formula>
    </cfRule>
  </conditionalFormatting>
  <conditionalFormatting sqref="G86">
    <cfRule type="expression" dxfId="283" priority="283">
      <formula>G86&gt;0.5</formula>
    </cfRule>
  </conditionalFormatting>
  <conditionalFormatting sqref="H86:I86">
    <cfRule type="expression" dxfId="282" priority="284">
      <formula>H86="NO"</formula>
    </cfRule>
  </conditionalFormatting>
  <conditionalFormatting sqref="G86">
    <cfRule type="expression" dxfId="281" priority="282">
      <formula>G86=""</formula>
    </cfRule>
    <cfRule type="expression" dxfId="280" priority="285">
      <formula>G86=""</formula>
    </cfRule>
  </conditionalFormatting>
  <conditionalFormatting sqref="G86">
    <cfRule type="expression" dxfId="279" priority="281">
      <formula>G86=""</formula>
    </cfRule>
  </conditionalFormatting>
  <conditionalFormatting sqref="F87">
    <cfRule type="expression" dxfId="278" priority="280">
      <formula>F87&lt;-0.5</formula>
    </cfRule>
  </conditionalFormatting>
  <conditionalFormatting sqref="G87">
    <cfRule type="expression" dxfId="277" priority="277">
      <formula>G87&gt;0.5</formula>
    </cfRule>
  </conditionalFormatting>
  <conditionalFormatting sqref="H87:I87">
    <cfRule type="expression" dxfId="276" priority="278">
      <formula>H87="NO"</formula>
    </cfRule>
  </conditionalFormatting>
  <conditionalFormatting sqref="G87">
    <cfRule type="expression" dxfId="275" priority="276">
      <formula>G87=""</formula>
    </cfRule>
    <cfRule type="expression" dxfId="274" priority="279">
      <formula>G87=""</formula>
    </cfRule>
  </conditionalFormatting>
  <conditionalFormatting sqref="G87">
    <cfRule type="expression" dxfId="273" priority="275">
      <formula>G87=""</formula>
    </cfRule>
  </conditionalFormatting>
  <conditionalFormatting sqref="F88">
    <cfRule type="expression" dxfId="272" priority="274">
      <formula>F88&lt;-0.5</formula>
    </cfRule>
  </conditionalFormatting>
  <conditionalFormatting sqref="G88">
    <cfRule type="expression" dxfId="271" priority="271">
      <formula>G88&gt;0.5</formula>
    </cfRule>
  </conditionalFormatting>
  <conditionalFormatting sqref="H88:I88">
    <cfRule type="expression" dxfId="270" priority="272">
      <formula>H88="NO"</formula>
    </cfRule>
  </conditionalFormatting>
  <conditionalFormatting sqref="G88">
    <cfRule type="expression" dxfId="269" priority="270">
      <formula>G88=""</formula>
    </cfRule>
    <cfRule type="expression" dxfId="268" priority="273">
      <formula>G88=""</formula>
    </cfRule>
  </conditionalFormatting>
  <conditionalFormatting sqref="G88">
    <cfRule type="expression" dxfId="267" priority="269">
      <formula>G88=""</formula>
    </cfRule>
  </conditionalFormatting>
  <conditionalFormatting sqref="F89">
    <cfRule type="expression" dxfId="266" priority="268">
      <formula>F89&lt;-0.5</formula>
    </cfRule>
  </conditionalFormatting>
  <conditionalFormatting sqref="G89">
    <cfRule type="expression" dxfId="265" priority="265">
      <formula>G89&gt;0.5</formula>
    </cfRule>
  </conditionalFormatting>
  <conditionalFormatting sqref="H89:I89">
    <cfRule type="expression" dxfId="264" priority="266">
      <formula>H89="NO"</formula>
    </cfRule>
  </conditionalFormatting>
  <conditionalFormatting sqref="G89">
    <cfRule type="expression" dxfId="263" priority="264">
      <formula>G89=""</formula>
    </cfRule>
    <cfRule type="expression" dxfId="262" priority="267">
      <formula>G89=""</formula>
    </cfRule>
  </conditionalFormatting>
  <conditionalFormatting sqref="G89">
    <cfRule type="expression" dxfId="261" priority="263">
      <formula>G89=""</formula>
    </cfRule>
  </conditionalFormatting>
  <conditionalFormatting sqref="F90">
    <cfRule type="expression" dxfId="260" priority="262">
      <formula>F90&lt;-0.5</formula>
    </cfRule>
  </conditionalFormatting>
  <conditionalFormatting sqref="G90">
    <cfRule type="expression" dxfId="259" priority="259">
      <formula>G90&gt;0.5</formula>
    </cfRule>
  </conditionalFormatting>
  <conditionalFormatting sqref="H90:I90">
    <cfRule type="expression" dxfId="258" priority="260">
      <formula>H90="NO"</formula>
    </cfRule>
  </conditionalFormatting>
  <conditionalFormatting sqref="G90">
    <cfRule type="expression" dxfId="257" priority="258">
      <formula>G90=""</formula>
    </cfRule>
    <cfRule type="expression" dxfId="256" priority="261">
      <formula>G90=""</formula>
    </cfRule>
  </conditionalFormatting>
  <conditionalFormatting sqref="G90">
    <cfRule type="expression" dxfId="255" priority="257">
      <formula>G90=""</formula>
    </cfRule>
  </conditionalFormatting>
  <conditionalFormatting sqref="F91">
    <cfRule type="expression" dxfId="254" priority="256">
      <formula>F91&lt;-0.5</formula>
    </cfRule>
  </conditionalFormatting>
  <conditionalFormatting sqref="G91">
    <cfRule type="expression" dxfId="253" priority="253">
      <formula>G91&gt;0.5</formula>
    </cfRule>
  </conditionalFormatting>
  <conditionalFormatting sqref="H91:I91">
    <cfRule type="expression" dxfId="252" priority="254">
      <formula>H91="NO"</formula>
    </cfRule>
  </conditionalFormatting>
  <conditionalFormatting sqref="G91">
    <cfRule type="expression" dxfId="251" priority="252">
      <formula>G91=""</formula>
    </cfRule>
    <cfRule type="expression" dxfId="250" priority="255">
      <formula>G91=""</formula>
    </cfRule>
  </conditionalFormatting>
  <conditionalFormatting sqref="G91">
    <cfRule type="expression" dxfId="249" priority="251">
      <formula>G91=""</formula>
    </cfRule>
  </conditionalFormatting>
  <conditionalFormatting sqref="F92">
    <cfRule type="expression" dxfId="248" priority="250">
      <formula>F92&lt;-0.5</formula>
    </cfRule>
  </conditionalFormatting>
  <conditionalFormatting sqref="G92">
    <cfRule type="expression" dxfId="247" priority="247">
      <formula>G92&gt;0.5</formula>
    </cfRule>
  </conditionalFormatting>
  <conditionalFormatting sqref="H92:I92">
    <cfRule type="expression" dxfId="246" priority="248">
      <formula>H92="NO"</formula>
    </cfRule>
  </conditionalFormatting>
  <conditionalFormatting sqref="G92">
    <cfRule type="expression" dxfId="245" priority="246">
      <formula>G92=""</formula>
    </cfRule>
    <cfRule type="expression" dxfId="244" priority="249">
      <formula>G92=""</formula>
    </cfRule>
  </conditionalFormatting>
  <conditionalFormatting sqref="G92">
    <cfRule type="expression" dxfId="243" priority="245">
      <formula>G92=""</formula>
    </cfRule>
  </conditionalFormatting>
  <conditionalFormatting sqref="F93">
    <cfRule type="expression" dxfId="242" priority="244">
      <formula>F93&lt;-0.5</formula>
    </cfRule>
  </conditionalFormatting>
  <conditionalFormatting sqref="G93">
    <cfRule type="expression" dxfId="241" priority="241">
      <formula>G93&gt;0.5</formula>
    </cfRule>
  </conditionalFormatting>
  <conditionalFormatting sqref="H93:I93">
    <cfRule type="expression" dxfId="240" priority="242">
      <formula>H93="NO"</formula>
    </cfRule>
  </conditionalFormatting>
  <conditionalFormatting sqref="G93">
    <cfRule type="expression" dxfId="239" priority="240">
      <formula>G93=""</formula>
    </cfRule>
    <cfRule type="expression" dxfId="238" priority="243">
      <formula>G93=""</formula>
    </cfRule>
  </conditionalFormatting>
  <conditionalFormatting sqref="G93">
    <cfRule type="expression" dxfId="237" priority="239">
      <formula>G93=""</formula>
    </cfRule>
  </conditionalFormatting>
  <conditionalFormatting sqref="F94">
    <cfRule type="expression" dxfId="236" priority="238">
      <formula>F94&lt;-0.5</formula>
    </cfRule>
  </conditionalFormatting>
  <conditionalFormatting sqref="G94">
    <cfRule type="expression" dxfId="235" priority="235">
      <formula>G94&gt;0.5</formula>
    </cfRule>
  </conditionalFormatting>
  <conditionalFormatting sqref="H94:I94">
    <cfRule type="expression" dxfId="234" priority="236">
      <formula>H94="NO"</formula>
    </cfRule>
  </conditionalFormatting>
  <conditionalFormatting sqref="G94">
    <cfRule type="expression" dxfId="233" priority="234">
      <formula>G94=""</formula>
    </cfRule>
    <cfRule type="expression" dxfId="232" priority="237">
      <formula>G94=""</formula>
    </cfRule>
  </conditionalFormatting>
  <conditionalFormatting sqref="G94">
    <cfRule type="expression" dxfId="231" priority="233">
      <formula>G94=""</formula>
    </cfRule>
  </conditionalFormatting>
  <conditionalFormatting sqref="F95">
    <cfRule type="expression" dxfId="230" priority="232">
      <formula>F95&lt;-0.5</formula>
    </cfRule>
  </conditionalFormatting>
  <conditionalFormatting sqref="G95">
    <cfRule type="expression" dxfId="229" priority="229">
      <formula>G95&gt;0.5</formula>
    </cfRule>
  </conditionalFormatting>
  <conditionalFormatting sqref="H95:I95">
    <cfRule type="expression" dxfId="228" priority="230">
      <formula>H95="NO"</formula>
    </cfRule>
  </conditionalFormatting>
  <conditionalFormatting sqref="G95">
    <cfRule type="expression" dxfId="227" priority="228">
      <formula>G95=""</formula>
    </cfRule>
    <cfRule type="expression" dxfId="226" priority="231">
      <formula>G95=""</formula>
    </cfRule>
  </conditionalFormatting>
  <conditionalFormatting sqref="G95">
    <cfRule type="expression" dxfId="225" priority="227">
      <formula>G95=""</formula>
    </cfRule>
  </conditionalFormatting>
  <conditionalFormatting sqref="F96">
    <cfRule type="expression" dxfId="224" priority="226">
      <formula>F96&lt;-0.5</formula>
    </cfRule>
  </conditionalFormatting>
  <conditionalFormatting sqref="G96">
    <cfRule type="expression" dxfId="223" priority="223">
      <formula>G96&gt;0.5</formula>
    </cfRule>
  </conditionalFormatting>
  <conditionalFormatting sqref="H96:I96">
    <cfRule type="expression" dxfId="222" priority="224">
      <formula>H96="NO"</formula>
    </cfRule>
  </conditionalFormatting>
  <conditionalFormatting sqref="G96">
    <cfRule type="expression" dxfId="221" priority="222">
      <formula>G96=""</formula>
    </cfRule>
    <cfRule type="expression" dxfId="220" priority="225">
      <formula>G96=""</formula>
    </cfRule>
  </conditionalFormatting>
  <conditionalFormatting sqref="G96">
    <cfRule type="expression" dxfId="219" priority="221">
      <formula>G96=""</formula>
    </cfRule>
  </conditionalFormatting>
  <conditionalFormatting sqref="P86">
    <cfRule type="expression" dxfId="218" priority="220">
      <formula>P86&lt;-0.5</formula>
    </cfRule>
  </conditionalFormatting>
  <conditionalFormatting sqref="Q86">
    <cfRule type="expression" dxfId="217" priority="218">
      <formula>Q86&gt;0.5</formula>
    </cfRule>
  </conditionalFormatting>
  <conditionalFormatting sqref="R86:S86">
    <cfRule type="expression" dxfId="216" priority="219">
      <formula>R86="NO"</formula>
    </cfRule>
  </conditionalFormatting>
  <conditionalFormatting sqref="Q86">
    <cfRule type="expression" dxfId="215" priority="217">
      <formula>Q86=""</formula>
    </cfRule>
  </conditionalFormatting>
  <conditionalFormatting sqref="P87">
    <cfRule type="expression" dxfId="214" priority="216">
      <formula>P87&lt;-0.5</formula>
    </cfRule>
  </conditionalFormatting>
  <conditionalFormatting sqref="Q87">
    <cfRule type="expression" dxfId="213" priority="214">
      <formula>Q87&gt;0.5</formula>
    </cfRule>
  </conditionalFormatting>
  <conditionalFormatting sqref="R87:S87">
    <cfRule type="expression" dxfId="212" priority="215">
      <formula>R87="NO"</formula>
    </cfRule>
  </conditionalFormatting>
  <conditionalFormatting sqref="Q87">
    <cfRule type="expression" dxfId="211" priority="213">
      <formula>Q87=""</formula>
    </cfRule>
  </conditionalFormatting>
  <conditionalFormatting sqref="P88">
    <cfRule type="expression" dxfId="210" priority="212">
      <formula>P88&lt;-0.5</formula>
    </cfRule>
  </conditionalFormatting>
  <conditionalFormatting sqref="Q88">
    <cfRule type="expression" dxfId="209" priority="210">
      <formula>Q88&gt;0.5</formula>
    </cfRule>
  </conditionalFormatting>
  <conditionalFormatting sqref="R88:S88">
    <cfRule type="expression" dxfId="208" priority="211">
      <formula>R88="NO"</formula>
    </cfRule>
  </conditionalFormatting>
  <conditionalFormatting sqref="Q88">
    <cfRule type="expression" dxfId="207" priority="209">
      <formula>Q88=""</formula>
    </cfRule>
  </conditionalFormatting>
  <conditionalFormatting sqref="P89">
    <cfRule type="expression" dxfId="206" priority="208">
      <formula>P89&lt;-0.5</formula>
    </cfRule>
  </conditionalFormatting>
  <conditionalFormatting sqref="Q89">
    <cfRule type="expression" dxfId="205" priority="206">
      <formula>Q89&gt;0.5</formula>
    </cfRule>
  </conditionalFormatting>
  <conditionalFormatting sqref="R89:S89">
    <cfRule type="expression" dxfId="204" priority="207">
      <formula>R89="NO"</formula>
    </cfRule>
  </conditionalFormatting>
  <conditionalFormatting sqref="Q89">
    <cfRule type="expression" dxfId="203" priority="205">
      <formula>Q89=""</formula>
    </cfRule>
  </conditionalFormatting>
  <conditionalFormatting sqref="P90">
    <cfRule type="expression" dxfId="202" priority="204">
      <formula>P90&lt;-0.5</formula>
    </cfRule>
  </conditionalFormatting>
  <conditionalFormatting sqref="Q90">
    <cfRule type="expression" dxfId="201" priority="202">
      <formula>Q90&gt;0.5</formula>
    </cfRule>
  </conditionalFormatting>
  <conditionalFormatting sqref="R90:S90">
    <cfRule type="expression" dxfId="200" priority="203">
      <formula>R90="NO"</formula>
    </cfRule>
  </conditionalFormatting>
  <conditionalFormatting sqref="Q90">
    <cfRule type="expression" dxfId="199" priority="201">
      <formula>Q90=""</formula>
    </cfRule>
  </conditionalFormatting>
  <conditionalFormatting sqref="P91">
    <cfRule type="expression" dxfId="198" priority="200">
      <formula>P91&lt;-0.5</formula>
    </cfRule>
  </conditionalFormatting>
  <conditionalFormatting sqref="Q91">
    <cfRule type="expression" dxfId="197" priority="198">
      <formula>Q91&gt;0.5</formula>
    </cfRule>
  </conditionalFormatting>
  <conditionalFormatting sqref="R91:S91">
    <cfRule type="expression" dxfId="196" priority="199">
      <formula>R91="NO"</formula>
    </cfRule>
  </conditionalFormatting>
  <conditionalFormatting sqref="Q91">
    <cfRule type="expression" dxfId="195" priority="197">
      <formula>Q91=""</formula>
    </cfRule>
  </conditionalFormatting>
  <conditionalFormatting sqref="P92">
    <cfRule type="expression" dxfId="194" priority="196">
      <formula>P92&lt;-0.5</formula>
    </cfRule>
  </conditionalFormatting>
  <conditionalFormatting sqref="Q92">
    <cfRule type="expression" dxfId="193" priority="194">
      <formula>Q92&gt;0.5</formula>
    </cfRule>
  </conditionalFormatting>
  <conditionalFormatting sqref="R92:S92">
    <cfRule type="expression" dxfId="192" priority="195">
      <formula>R92="NO"</formula>
    </cfRule>
  </conditionalFormatting>
  <conditionalFormatting sqref="Q92">
    <cfRule type="expression" dxfId="191" priority="193">
      <formula>Q92=""</formula>
    </cfRule>
  </conditionalFormatting>
  <conditionalFormatting sqref="P93">
    <cfRule type="expression" dxfId="190" priority="192">
      <formula>P93&lt;-0.5</formula>
    </cfRule>
  </conditionalFormatting>
  <conditionalFormatting sqref="Q93">
    <cfRule type="expression" dxfId="189" priority="190">
      <formula>Q93&gt;0.5</formula>
    </cfRule>
  </conditionalFormatting>
  <conditionalFormatting sqref="R93:S93">
    <cfRule type="expression" dxfId="188" priority="191">
      <formula>R93="NO"</formula>
    </cfRule>
  </conditionalFormatting>
  <conditionalFormatting sqref="Q93">
    <cfRule type="expression" dxfId="187" priority="189">
      <formula>Q93=""</formula>
    </cfRule>
  </conditionalFormatting>
  <conditionalFormatting sqref="P94">
    <cfRule type="expression" dxfId="186" priority="188">
      <formula>P94&lt;-0.5</formula>
    </cfRule>
  </conditionalFormatting>
  <conditionalFormatting sqref="Q94">
    <cfRule type="expression" dxfId="185" priority="186">
      <formula>Q94&gt;0.5</formula>
    </cfRule>
  </conditionalFormatting>
  <conditionalFormatting sqref="R94:S94">
    <cfRule type="expression" dxfId="184" priority="187">
      <formula>R94="NO"</formula>
    </cfRule>
  </conditionalFormatting>
  <conditionalFormatting sqref="Q94">
    <cfRule type="expression" dxfId="183" priority="185">
      <formula>Q94=""</formula>
    </cfRule>
  </conditionalFormatting>
  <conditionalFormatting sqref="P95">
    <cfRule type="expression" dxfId="182" priority="184">
      <formula>P95&lt;-0.5</formula>
    </cfRule>
  </conditionalFormatting>
  <conditionalFormatting sqref="Q95">
    <cfRule type="expression" dxfId="181" priority="182">
      <formula>Q95&gt;0.5</formula>
    </cfRule>
  </conditionalFormatting>
  <conditionalFormatting sqref="R95:S95">
    <cfRule type="expression" dxfId="180" priority="183">
      <formula>R95="NO"</formula>
    </cfRule>
  </conditionalFormatting>
  <conditionalFormatting sqref="Q95">
    <cfRule type="expression" dxfId="179" priority="181">
      <formula>Q95=""</formula>
    </cfRule>
  </conditionalFormatting>
  <conditionalFormatting sqref="P96">
    <cfRule type="expression" dxfId="178" priority="180">
      <formula>P96&lt;-0.5</formula>
    </cfRule>
  </conditionalFormatting>
  <conditionalFormatting sqref="Q96">
    <cfRule type="expression" dxfId="177" priority="178">
      <formula>Q96&gt;0.5</formula>
    </cfRule>
  </conditionalFormatting>
  <conditionalFormatting sqref="R96:S96">
    <cfRule type="expression" dxfId="176" priority="179">
      <formula>R96="NO"</formula>
    </cfRule>
  </conditionalFormatting>
  <conditionalFormatting sqref="Q96">
    <cfRule type="expression" dxfId="175" priority="177">
      <formula>Q96=""</formula>
    </cfRule>
  </conditionalFormatting>
  <conditionalFormatting sqref="F131">
    <cfRule type="expression" dxfId="174" priority="176">
      <formula>F131&lt;-0.5</formula>
    </cfRule>
  </conditionalFormatting>
  <conditionalFormatting sqref="G131">
    <cfRule type="expression" dxfId="173" priority="174">
      <formula>G131&gt;0.5</formula>
    </cfRule>
  </conditionalFormatting>
  <conditionalFormatting sqref="H131:I131">
    <cfRule type="expression" dxfId="172" priority="175">
      <formula>H131="NO"</formula>
    </cfRule>
  </conditionalFormatting>
  <conditionalFormatting sqref="G131">
    <cfRule type="expression" dxfId="171" priority="173">
      <formula>G131=""</formula>
    </cfRule>
  </conditionalFormatting>
  <conditionalFormatting sqref="F132">
    <cfRule type="expression" dxfId="170" priority="172">
      <formula>F132&lt;-0.5</formula>
    </cfRule>
  </conditionalFormatting>
  <conditionalFormatting sqref="G132">
    <cfRule type="expression" dxfId="169" priority="170">
      <formula>G132&gt;0.5</formula>
    </cfRule>
  </conditionalFormatting>
  <conditionalFormatting sqref="H132:I132">
    <cfRule type="expression" dxfId="168" priority="171">
      <formula>H132="NO"</formula>
    </cfRule>
  </conditionalFormatting>
  <conditionalFormatting sqref="G132">
    <cfRule type="expression" dxfId="167" priority="169">
      <formula>G132=""</formula>
    </cfRule>
  </conditionalFormatting>
  <conditionalFormatting sqref="F133">
    <cfRule type="expression" dxfId="166" priority="168">
      <formula>F133&lt;-0.5</formula>
    </cfRule>
  </conditionalFormatting>
  <conditionalFormatting sqref="G133">
    <cfRule type="expression" dxfId="165" priority="166">
      <formula>G133&gt;0.5</formula>
    </cfRule>
  </conditionalFormatting>
  <conditionalFormatting sqref="H133:I133">
    <cfRule type="expression" dxfId="164" priority="167">
      <formula>H133="NO"</formula>
    </cfRule>
  </conditionalFormatting>
  <conditionalFormatting sqref="G133">
    <cfRule type="expression" dxfId="163" priority="165">
      <formula>G133=""</formula>
    </cfRule>
  </conditionalFormatting>
  <conditionalFormatting sqref="F134">
    <cfRule type="expression" dxfId="162" priority="164">
      <formula>F134&lt;-0.5</formula>
    </cfRule>
  </conditionalFormatting>
  <conditionalFormatting sqref="G134">
    <cfRule type="expression" dxfId="161" priority="162">
      <formula>G134&gt;0.5</formula>
    </cfRule>
  </conditionalFormatting>
  <conditionalFormatting sqref="H134:I134">
    <cfRule type="expression" dxfId="160" priority="163">
      <formula>H134="NO"</formula>
    </cfRule>
  </conditionalFormatting>
  <conditionalFormatting sqref="G134">
    <cfRule type="expression" dxfId="159" priority="161">
      <formula>G134=""</formula>
    </cfRule>
  </conditionalFormatting>
  <conditionalFormatting sqref="F135">
    <cfRule type="expression" dxfId="158" priority="160">
      <formula>F135&lt;-0.5</formula>
    </cfRule>
  </conditionalFormatting>
  <conditionalFormatting sqref="G135">
    <cfRule type="expression" dxfId="157" priority="158">
      <formula>G135&gt;0.5</formula>
    </cfRule>
  </conditionalFormatting>
  <conditionalFormatting sqref="H135:I135">
    <cfRule type="expression" dxfId="156" priority="159">
      <formula>H135="NO"</formula>
    </cfRule>
  </conditionalFormatting>
  <conditionalFormatting sqref="G135">
    <cfRule type="expression" dxfId="155" priority="157">
      <formula>G135=""</formula>
    </cfRule>
  </conditionalFormatting>
  <conditionalFormatting sqref="F136">
    <cfRule type="expression" dxfId="154" priority="156">
      <formula>F136&lt;-0.5</formula>
    </cfRule>
  </conditionalFormatting>
  <conditionalFormatting sqref="G136">
    <cfRule type="expression" dxfId="153" priority="154">
      <formula>G136&gt;0.5</formula>
    </cfRule>
  </conditionalFormatting>
  <conditionalFormatting sqref="H136:I136">
    <cfRule type="expression" dxfId="152" priority="155">
      <formula>H136="NO"</formula>
    </cfRule>
  </conditionalFormatting>
  <conditionalFormatting sqref="G136">
    <cfRule type="expression" dxfId="151" priority="153">
      <formula>G136=""</formula>
    </cfRule>
  </conditionalFormatting>
  <conditionalFormatting sqref="F137">
    <cfRule type="expression" dxfId="150" priority="152">
      <formula>F137&lt;-0.5</formula>
    </cfRule>
  </conditionalFormatting>
  <conditionalFormatting sqref="G137">
    <cfRule type="expression" dxfId="149" priority="150">
      <formula>G137&gt;0.5</formula>
    </cfRule>
  </conditionalFormatting>
  <conditionalFormatting sqref="H137:I137">
    <cfRule type="expression" dxfId="148" priority="151">
      <formula>H137="NO"</formula>
    </cfRule>
  </conditionalFormatting>
  <conditionalFormatting sqref="F138">
    <cfRule type="expression" dxfId="147" priority="148">
      <formula>F138&lt;-0.5</formula>
    </cfRule>
  </conditionalFormatting>
  <conditionalFormatting sqref="G138">
    <cfRule type="expression" dxfId="146" priority="146">
      <formula>G138&gt;0.5</formula>
    </cfRule>
  </conditionalFormatting>
  <conditionalFormatting sqref="H138:I138">
    <cfRule type="expression" dxfId="145" priority="147">
      <formula>H138="NO"</formula>
    </cfRule>
  </conditionalFormatting>
  <conditionalFormatting sqref="G138">
    <cfRule type="expression" dxfId="144" priority="145">
      <formula>G138=""</formula>
    </cfRule>
  </conditionalFormatting>
  <conditionalFormatting sqref="F139">
    <cfRule type="expression" dxfId="143" priority="144">
      <formula>F139&lt;-0.5</formula>
    </cfRule>
  </conditionalFormatting>
  <conditionalFormatting sqref="G139">
    <cfRule type="expression" dxfId="142" priority="142">
      <formula>G139&gt;0.5</formula>
    </cfRule>
  </conditionalFormatting>
  <conditionalFormatting sqref="H139:I139">
    <cfRule type="expression" dxfId="141" priority="143">
      <formula>H139="NO"</formula>
    </cfRule>
  </conditionalFormatting>
  <conditionalFormatting sqref="G139">
    <cfRule type="expression" dxfId="140" priority="141">
      <formula>G139=""</formula>
    </cfRule>
  </conditionalFormatting>
  <conditionalFormatting sqref="F140">
    <cfRule type="expression" dxfId="139" priority="140">
      <formula>F140&lt;-0.5</formula>
    </cfRule>
  </conditionalFormatting>
  <conditionalFormatting sqref="G140">
    <cfRule type="expression" dxfId="138" priority="138">
      <formula>G140&gt;0.5</formula>
    </cfRule>
  </conditionalFormatting>
  <conditionalFormatting sqref="H140:I140">
    <cfRule type="expression" dxfId="137" priority="139">
      <formula>H140="NO"</formula>
    </cfRule>
  </conditionalFormatting>
  <conditionalFormatting sqref="G140">
    <cfRule type="expression" dxfId="136" priority="137">
      <formula>G140=""</formula>
    </cfRule>
  </conditionalFormatting>
  <conditionalFormatting sqref="F141">
    <cfRule type="expression" dxfId="135" priority="136">
      <formula>F141&lt;-0.5</formula>
    </cfRule>
  </conditionalFormatting>
  <conditionalFormatting sqref="G141">
    <cfRule type="expression" dxfId="134" priority="134">
      <formula>G141&gt;0.5</formula>
    </cfRule>
  </conditionalFormatting>
  <conditionalFormatting sqref="H141:I141">
    <cfRule type="expression" dxfId="133" priority="135">
      <formula>H141="NO"</formula>
    </cfRule>
  </conditionalFormatting>
  <conditionalFormatting sqref="G141">
    <cfRule type="expression" dxfId="132" priority="133">
      <formula>G141=""</formula>
    </cfRule>
  </conditionalFormatting>
  <conditionalFormatting sqref="P131">
    <cfRule type="expression" dxfId="131" priority="132">
      <formula>P131&lt;-0.5</formula>
    </cfRule>
  </conditionalFormatting>
  <conditionalFormatting sqref="Q131">
    <cfRule type="expression" dxfId="130" priority="130">
      <formula>Q131&gt;0.5</formula>
    </cfRule>
  </conditionalFormatting>
  <conditionalFormatting sqref="R131:S131">
    <cfRule type="expression" dxfId="129" priority="131">
      <formula>R131="NO"</formula>
    </cfRule>
  </conditionalFormatting>
  <conditionalFormatting sqref="Q131">
    <cfRule type="expression" dxfId="128" priority="129">
      <formula>Q131=""</formula>
    </cfRule>
  </conditionalFormatting>
  <conditionalFormatting sqref="P132">
    <cfRule type="expression" dxfId="127" priority="128">
      <formula>P132&lt;-0.5</formula>
    </cfRule>
  </conditionalFormatting>
  <conditionalFormatting sqref="Q132">
    <cfRule type="expression" dxfId="126" priority="126">
      <formula>Q132&gt;0.5</formula>
    </cfRule>
  </conditionalFormatting>
  <conditionalFormatting sqref="R132:S132">
    <cfRule type="expression" dxfId="125" priority="127">
      <formula>R132="NO"</formula>
    </cfRule>
  </conditionalFormatting>
  <conditionalFormatting sqref="Q132">
    <cfRule type="expression" dxfId="124" priority="125">
      <formula>Q132=""</formula>
    </cfRule>
  </conditionalFormatting>
  <conditionalFormatting sqref="P133">
    <cfRule type="expression" dxfId="123" priority="124">
      <formula>P133&lt;-0.5</formula>
    </cfRule>
  </conditionalFormatting>
  <conditionalFormatting sqref="Q133">
    <cfRule type="expression" dxfId="122" priority="122">
      <formula>Q133&gt;0.5</formula>
    </cfRule>
  </conditionalFormatting>
  <conditionalFormatting sqref="R133:S133">
    <cfRule type="expression" dxfId="121" priority="123">
      <formula>R133="NO"</formula>
    </cfRule>
  </conditionalFormatting>
  <conditionalFormatting sqref="Q133">
    <cfRule type="expression" dxfId="120" priority="121">
      <formula>Q133=""</formula>
    </cfRule>
  </conditionalFormatting>
  <conditionalFormatting sqref="P134">
    <cfRule type="expression" dxfId="119" priority="120">
      <formula>P134&lt;-0.5</formula>
    </cfRule>
  </conditionalFormatting>
  <conditionalFormatting sqref="Q134">
    <cfRule type="expression" dxfId="118" priority="118">
      <formula>Q134&gt;0.5</formula>
    </cfRule>
  </conditionalFormatting>
  <conditionalFormatting sqref="R134:S134">
    <cfRule type="expression" dxfId="117" priority="119">
      <formula>R134="NO"</formula>
    </cfRule>
  </conditionalFormatting>
  <conditionalFormatting sqref="Q134">
    <cfRule type="expression" dxfId="116" priority="117">
      <formula>Q134=""</formula>
    </cfRule>
  </conditionalFormatting>
  <conditionalFormatting sqref="P135">
    <cfRule type="expression" dxfId="115" priority="116">
      <formula>P135&lt;-0.5</formula>
    </cfRule>
  </conditionalFormatting>
  <conditionalFormatting sqref="Q135">
    <cfRule type="expression" dxfId="114" priority="114">
      <formula>Q135&gt;0.5</formula>
    </cfRule>
  </conditionalFormatting>
  <conditionalFormatting sqref="R135:S135">
    <cfRule type="expression" dxfId="113" priority="115">
      <formula>R135="NO"</formula>
    </cfRule>
  </conditionalFormatting>
  <conditionalFormatting sqref="Q135">
    <cfRule type="expression" dxfId="112" priority="113">
      <formula>Q135=""</formula>
    </cfRule>
  </conditionalFormatting>
  <conditionalFormatting sqref="P136">
    <cfRule type="expression" dxfId="111" priority="112">
      <formula>P136&lt;-0.5</formula>
    </cfRule>
  </conditionalFormatting>
  <conditionalFormatting sqref="Q136">
    <cfRule type="expression" dxfId="110" priority="110">
      <formula>Q136&gt;0.5</formula>
    </cfRule>
  </conditionalFormatting>
  <conditionalFormatting sqref="R136:S136">
    <cfRule type="expression" dxfId="109" priority="111">
      <formula>R136="NO"</formula>
    </cfRule>
  </conditionalFormatting>
  <conditionalFormatting sqref="Q136">
    <cfRule type="expression" dxfId="108" priority="109">
      <formula>Q136=""</formula>
    </cfRule>
  </conditionalFormatting>
  <conditionalFormatting sqref="P137">
    <cfRule type="expression" dxfId="107" priority="108">
      <formula>P137&lt;-0.5</formula>
    </cfRule>
  </conditionalFormatting>
  <conditionalFormatting sqref="Q137">
    <cfRule type="expression" dxfId="106" priority="106">
      <formula>Q137&gt;0.5</formula>
    </cfRule>
  </conditionalFormatting>
  <conditionalFormatting sqref="R137:S137">
    <cfRule type="expression" dxfId="105" priority="107">
      <formula>R137="NO"</formula>
    </cfRule>
  </conditionalFormatting>
  <conditionalFormatting sqref="Q137">
    <cfRule type="expression" dxfId="104" priority="105">
      <formula>Q137=""</formula>
    </cfRule>
  </conditionalFormatting>
  <conditionalFormatting sqref="P138">
    <cfRule type="expression" dxfId="103" priority="104">
      <formula>P138&lt;-0.5</formula>
    </cfRule>
  </conditionalFormatting>
  <conditionalFormatting sqref="Q138">
    <cfRule type="expression" dxfId="102" priority="102">
      <formula>Q138&gt;0.5</formula>
    </cfRule>
  </conditionalFormatting>
  <conditionalFormatting sqref="R138:S138">
    <cfRule type="expression" dxfId="101" priority="103">
      <formula>R138="NO"</formula>
    </cfRule>
  </conditionalFormatting>
  <conditionalFormatting sqref="Q138">
    <cfRule type="expression" dxfId="100" priority="101">
      <formula>Q138=""</formula>
    </cfRule>
  </conditionalFormatting>
  <conditionalFormatting sqref="P139">
    <cfRule type="expression" dxfId="99" priority="100">
      <formula>P139&lt;-0.5</formula>
    </cfRule>
  </conditionalFormatting>
  <conditionalFormatting sqref="Q139">
    <cfRule type="expression" dxfId="98" priority="98">
      <formula>Q139&gt;0.5</formula>
    </cfRule>
  </conditionalFormatting>
  <conditionalFormatting sqref="R139:S139">
    <cfRule type="expression" dxfId="97" priority="99">
      <formula>R139="NO"</formula>
    </cfRule>
  </conditionalFormatting>
  <conditionalFormatting sqref="Q139">
    <cfRule type="expression" dxfId="96" priority="97">
      <formula>Q139=""</formula>
    </cfRule>
  </conditionalFormatting>
  <conditionalFormatting sqref="P140">
    <cfRule type="expression" dxfId="95" priority="96">
      <formula>P140&lt;-0.5</formula>
    </cfRule>
  </conditionalFormatting>
  <conditionalFormatting sqref="Q140">
    <cfRule type="expression" dxfId="94" priority="94">
      <formula>Q140&gt;0.5</formula>
    </cfRule>
  </conditionalFormatting>
  <conditionalFormatting sqref="R140:S140">
    <cfRule type="expression" dxfId="93" priority="95">
      <formula>R140="NO"</formula>
    </cfRule>
  </conditionalFormatting>
  <conditionalFormatting sqref="Q140">
    <cfRule type="expression" dxfId="92" priority="93">
      <formula>Q140=""</formula>
    </cfRule>
  </conditionalFormatting>
  <conditionalFormatting sqref="P141">
    <cfRule type="expression" dxfId="91" priority="92">
      <formula>P141&lt;-0.5</formula>
    </cfRule>
  </conditionalFormatting>
  <conditionalFormatting sqref="Q141">
    <cfRule type="expression" dxfId="90" priority="90">
      <formula>Q141&gt;0.5</formula>
    </cfRule>
  </conditionalFormatting>
  <conditionalFormatting sqref="R141:S141">
    <cfRule type="expression" dxfId="89" priority="91">
      <formula>R141="NO"</formula>
    </cfRule>
  </conditionalFormatting>
  <conditionalFormatting sqref="Q141">
    <cfRule type="expression" dxfId="88" priority="89">
      <formula>Q141=""</formula>
    </cfRule>
  </conditionalFormatting>
  <conditionalFormatting sqref="G176">
    <cfRule type="expression" dxfId="87" priority="86">
      <formula>G176&gt;0.5</formula>
    </cfRule>
  </conditionalFormatting>
  <conditionalFormatting sqref="G176">
    <cfRule type="expression" dxfId="86" priority="85">
      <formula>G176=""</formula>
    </cfRule>
  </conditionalFormatting>
  <conditionalFormatting sqref="F176">
    <cfRule type="expression" dxfId="85" priority="88">
      <formula>F176&lt;-0.5</formula>
    </cfRule>
  </conditionalFormatting>
  <conditionalFormatting sqref="H176:I176">
    <cfRule type="expression" dxfId="84" priority="87">
      <formula>H176="NO"</formula>
    </cfRule>
  </conditionalFormatting>
  <conditionalFormatting sqref="G177">
    <cfRule type="expression" dxfId="83" priority="82">
      <formula>G177&gt;0.5</formula>
    </cfRule>
  </conditionalFormatting>
  <conditionalFormatting sqref="G177">
    <cfRule type="expression" dxfId="82" priority="81">
      <formula>G177=""</formula>
    </cfRule>
  </conditionalFormatting>
  <conditionalFormatting sqref="F177">
    <cfRule type="expression" dxfId="81" priority="84">
      <formula>F177&lt;-0.5</formula>
    </cfRule>
  </conditionalFormatting>
  <conditionalFormatting sqref="H177:I177">
    <cfRule type="expression" dxfId="80" priority="83">
      <formula>H177="NO"</formula>
    </cfRule>
  </conditionalFormatting>
  <conditionalFormatting sqref="G178">
    <cfRule type="expression" dxfId="79" priority="78">
      <formula>G178&gt;0.5</formula>
    </cfRule>
  </conditionalFormatting>
  <conditionalFormatting sqref="G178">
    <cfRule type="expression" dxfId="78" priority="77">
      <formula>G178=""</formula>
    </cfRule>
  </conditionalFormatting>
  <conditionalFormatting sqref="F178">
    <cfRule type="expression" dxfId="77" priority="80">
      <formula>F178&lt;-0.5</formula>
    </cfRule>
  </conditionalFormatting>
  <conditionalFormatting sqref="H178:I178">
    <cfRule type="expression" dxfId="76" priority="79">
      <formula>H178="NO"</formula>
    </cfRule>
  </conditionalFormatting>
  <conditionalFormatting sqref="G179">
    <cfRule type="expression" dxfId="75" priority="74">
      <formula>G179&gt;0.5</formula>
    </cfRule>
  </conditionalFormatting>
  <conditionalFormatting sqref="G179">
    <cfRule type="expression" dxfId="74" priority="73">
      <formula>G179=""</formula>
    </cfRule>
  </conditionalFormatting>
  <conditionalFormatting sqref="F179">
    <cfRule type="expression" dxfId="73" priority="76">
      <formula>F179&lt;-0.5</formula>
    </cfRule>
  </conditionalFormatting>
  <conditionalFormatting sqref="H179:I179">
    <cfRule type="expression" dxfId="72" priority="75">
      <formula>H179="NO"</formula>
    </cfRule>
  </conditionalFormatting>
  <conditionalFormatting sqref="G180">
    <cfRule type="expression" dxfId="71" priority="70">
      <formula>G180&gt;0.5</formula>
    </cfRule>
  </conditionalFormatting>
  <conditionalFormatting sqref="G180">
    <cfRule type="expression" dxfId="70" priority="69">
      <formula>G180=""</formula>
    </cfRule>
  </conditionalFormatting>
  <conditionalFormatting sqref="F180">
    <cfRule type="expression" dxfId="69" priority="72">
      <formula>F180&lt;-0.5</formula>
    </cfRule>
  </conditionalFormatting>
  <conditionalFormatting sqref="H180:I180">
    <cfRule type="expression" dxfId="68" priority="71">
      <formula>H180="NO"</formula>
    </cfRule>
  </conditionalFormatting>
  <conditionalFormatting sqref="G181">
    <cfRule type="expression" dxfId="67" priority="66">
      <formula>G181&gt;0.5</formula>
    </cfRule>
  </conditionalFormatting>
  <conditionalFormatting sqref="G181">
    <cfRule type="expression" dxfId="66" priority="65">
      <formula>G181=""</formula>
    </cfRule>
  </conditionalFormatting>
  <conditionalFormatting sqref="F181">
    <cfRule type="expression" dxfId="65" priority="68">
      <formula>F181&lt;-0.5</formula>
    </cfRule>
  </conditionalFormatting>
  <conditionalFormatting sqref="H181:I181">
    <cfRule type="expression" dxfId="64" priority="67">
      <formula>H181="NO"</formula>
    </cfRule>
  </conditionalFormatting>
  <conditionalFormatting sqref="G182">
    <cfRule type="expression" dxfId="63" priority="62">
      <formula>G182&gt;0.5</formula>
    </cfRule>
  </conditionalFormatting>
  <conditionalFormatting sqref="G182">
    <cfRule type="expression" dxfId="62" priority="61">
      <formula>G182=""</formula>
    </cfRule>
  </conditionalFormatting>
  <conditionalFormatting sqref="F182">
    <cfRule type="expression" dxfId="61" priority="64">
      <formula>F182&lt;-0.5</formula>
    </cfRule>
  </conditionalFormatting>
  <conditionalFormatting sqref="H182:I182">
    <cfRule type="expression" dxfId="60" priority="63">
      <formula>H182="NO"</formula>
    </cfRule>
  </conditionalFormatting>
  <conditionalFormatting sqref="G183">
    <cfRule type="expression" dxfId="59" priority="58">
      <formula>G183&gt;0.5</formula>
    </cfRule>
  </conditionalFormatting>
  <conditionalFormatting sqref="G183">
    <cfRule type="expression" dxfId="58" priority="57">
      <formula>G183=""</formula>
    </cfRule>
  </conditionalFormatting>
  <conditionalFormatting sqref="F183">
    <cfRule type="expression" dxfId="57" priority="60">
      <formula>F183&lt;-0.5</formula>
    </cfRule>
  </conditionalFormatting>
  <conditionalFormatting sqref="H183:I183">
    <cfRule type="expression" dxfId="56" priority="59">
      <formula>H183="NO"</formula>
    </cfRule>
  </conditionalFormatting>
  <conditionalFormatting sqref="G184">
    <cfRule type="expression" dxfId="55" priority="54">
      <formula>G184&gt;0.5</formula>
    </cfRule>
  </conditionalFormatting>
  <conditionalFormatting sqref="G184">
    <cfRule type="expression" dxfId="54" priority="53">
      <formula>G184=""</formula>
    </cfRule>
  </conditionalFormatting>
  <conditionalFormatting sqref="F184">
    <cfRule type="expression" dxfId="53" priority="56">
      <formula>F184&lt;-0.5</formula>
    </cfRule>
  </conditionalFormatting>
  <conditionalFormatting sqref="H184:I184">
    <cfRule type="expression" dxfId="52" priority="55">
      <formula>H184="NO"</formula>
    </cfRule>
  </conditionalFormatting>
  <conditionalFormatting sqref="G185">
    <cfRule type="expression" dxfId="51" priority="50">
      <formula>G185&gt;0.5</formula>
    </cfRule>
  </conditionalFormatting>
  <conditionalFormatting sqref="G185">
    <cfRule type="expression" dxfId="50" priority="49">
      <formula>G185=""</formula>
    </cfRule>
  </conditionalFormatting>
  <conditionalFormatting sqref="F185">
    <cfRule type="expression" dxfId="49" priority="52">
      <formula>F185&lt;-0.5</formula>
    </cfRule>
  </conditionalFormatting>
  <conditionalFormatting sqref="H185:I185">
    <cfRule type="expression" dxfId="48" priority="51">
      <formula>H185="NO"</formula>
    </cfRule>
  </conditionalFormatting>
  <conditionalFormatting sqref="G186">
    <cfRule type="expression" dxfId="47" priority="46">
      <formula>G186&gt;0.5</formula>
    </cfRule>
  </conditionalFormatting>
  <conditionalFormatting sqref="G186">
    <cfRule type="expression" dxfId="46" priority="45">
      <formula>G186=""</formula>
    </cfRule>
  </conditionalFormatting>
  <conditionalFormatting sqref="F186">
    <cfRule type="expression" dxfId="45" priority="48">
      <formula>F186&lt;-0.5</formula>
    </cfRule>
  </conditionalFormatting>
  <conditionalFormatting sqref="H186:I186">
    <cfRule type="expression" dxfId="44" priority="47">
      <formula>H186="NO"</formula>
    </cfRule>
  </conditionalFormatting>
  <conditionalFormatting sqref="Q176">
    <cfRule type="expression" dxfId="43" priority="42">
      <formula>Q176&gt;0.5</formula>
    </cfRule>
  </conditionalFormatting>
  <conditionalFormatting sqref="Q176">
    <cfRule type="expression" dxfId="42" priority="41">
      <formula>Q176=""</formula>
    </cfRule>
  </conditionalFormatting>
  <conditionalFormatting sqref="P176">
    <cfRule type="expression" dxfId="41" priority="44">
      <formula>P176&lt;-0.5</formula>
    </cfRule>
  </conditionalFormatting>
  <conditionalFormatting sqref="R176:S176">
    <cfRule type="expression" dxfId="40" priority="43">
      <formula>R176="NO"</formula>
    </cfRule>
  </conditionalFormatting>
  <conditionalFormatting sqref="Q177">
    <cfRule type="expression" dxfId="39" priority="38">
      <formula>Q177&gt;0.5</formula>
    </cfRule>
  </conditionalFormatting>
  <conditionalFormatting sqref="Q177">
    <cfRule type="expression" dxfId="38" priority="37">
      <formula>Q177=""</formula>
    </cfRule>
  </conditionalFormatting>
  <conditionalFormatting sqref="P177">
    <cfRule type="expression" dxfId="37" priority="40">
      <formula>P177&lt;-0.5</formula>
    </cfRule>
  </conditionalFormatting>
  <conditionalFormatting sqref="R177:S177">
    <cfRule type="expression" dxfId="36" priority="39">
      <formula>R177="NO"</formula>
    </cfRule>
  </conditionalFormatting>
  <conditionalFormatting sqref="Q178">
    <cfRule type="expression" dxfId="35" priority="34">
      <formula>Q178&gt;0.5</formula>
    </cfRule>
  </conditionalFormatting>
  <conditionalFormatting sqref="Q178">
    <cfRule type="expression" dxfId="34" priority="33">
      <formula>Q178=""</formula>
    </cfRule>
  </conditionalFormatting>
  <conditionalFormatting sqref="P178">
    <cfRule type="expression" dxfId="33" priority="36">
      <formula>P178&lt;-0.5</formula>
    </cfRule>
  </conditionalFormatting>
  <conditionalFormatting sqref="R178:S178">
    <cfRule type="expression" dxfId="32" priority="35">
      <formula>R178="NO"</formula>
    </cfRule>
  </conditionalFormatting>
  <conditionalFormatting sqref="Q179">
    <cfRule type="expression" dxfId="31" priority="30">
      <formula>Q179&gt;0.5</formula>
    </cfRule>
  </conditionalFormatting>
  <conditionalFormatting sqref="Q179">
    <cfRule type="expression" dxfId="30" priority="29">
      <formula>Q179=""</formula>
    </cfRule>
  </conditionalFormatting>
  <conditionalFormatting sqref="P179">
    <cfRule type="expression" dxfId="29" priority="32">
      <formula>P179&lt;-0.5</formula>
    </cfRule>
  </conditionalFormatting>
  <conditionalFormatting sqref="R179:S179">
    <cfRule type="expression" dxfId="28" priority="31">
      <formula>R179="NO"</formula>
    </cfRule>
  </conditionalFormatting>
  <conditionalFormatting sqref="Q180">
    <cfRule type="expression" dxfId="27" priority="26">
      <formula>Q180&gt;0.5</formula>
    </cfRule>
  </conditionalFormatting>
  <conditionalFormatting sqref="Q180">
    <cfRule type="expression" dxfId="26" priority="25">
      <formula>Q180=""</formula>
    </cfRule>
  </conditionalFormatting>
  <conditionalFormatting sqref="P180">
    <cfRule type="expression" dxfId="25" priority="28">
      <formula>P180&lt;-0.5</formula>
    </cfRule>
  </conditionalFormatting>
  <conditionalFormatting sqref="R180:S180">
    <cfRule type="expression" dxfId="24" priority="27">
      <formula>R180="NO"</formula>
    </cfRule>
  </conditionalFormatting>
  <conditionalFormatting sqref="Q181">
    <cfRule type="expression" dxfId="23" priority="22">
      <formula>Q181&gt;0.5</formula>
    </cfRule>
  </conditionalFormatting>
  <conditionalFormatting sqref="Q181">
    <cfRule type="expression" dxfId="22" priority="21">
      <formula>Q181=""</formula>
    </cfRule>
  </conditionalFormatting>
  <conditionalFormatting sqref="P181">
    <cfRule type="expression" dxfId="21" priority="24">
      <formula>P181&lt;-0.5</formula>
    </cfRule>
  </conditionalFormatting>
  <conditionalFormatting sqref="R181:S181">
    <cfRule type="expression" dxfId="20" priority="23">
      <formula>R181="NO"</formula>
    </cfRule>
  </conditionalFormatting>
  <conditionalFormatting sqref="Q182">
    <cfRule type="expression" dxfId="19" priority="18">
      <formula>Q182&gt;0.5</formula>
    </cfRule>
  </conditionalFormatting>
  <conditionalFormatting sqref="Q182">
    <cfRule type="expression" dxfId="18" priority="17">
      <formula>Q182=""</formula>
    </cfRule>
  </conditionalFormatting>
  <conditionalFormatting sqref="P182">
    <cfRule type="expression" dxfId="17" priority="20">
      <formula>P182&lt;-0.5</formula>
    </cfRule>
  </conditionalFormatting>
  <conditionalFormatting sqref="R182:S182">
    <cfRule type="expression" dxfId="16" priority="19">
      <formula>R182="NO"</formula>
    </cfRule>
  </conditionalFormatting>
  <conditionalFormatting sqref="Q183">
    <cfRule type="expression" dxfId="15" priority="14">
      <formula>Q183&gt;0.5</formula>
    </cfRule>
  </conditionalFormatting>
  <conditionalFormatting sqref="Q183">
    <cfRule type="expression" dxfId="14" priority="13">
      <formula>Q183=""</formula>
    </cfRule>
  </conditionalFormatting>
  <conditionalFormatting sqref="P183">
    <cfRule type="expression" dxfId="13" priority="16">
      <formula>P183&lt;-0.5</formula>
    </cfRule>
  </conditionalFormatting>
  <conditionalFormatting sqref="R183:S183">
    <cfRule type="expression" dxfId="12" priority="15">
      <formula>R183="NO"</formula>
    </cfRule>
  </conditionalFormatting>
  <conditionalFormatting sqref="Q184">
    <cfRule type="expression" dxfId="11" priority="10">
      <formula>Q184&gt;0.5</formula>
    </cfRule>
  </conditionalFormatting>
  <conditionalFormatting sqref="Q184">
    <cfRule type="expression" dxfId="10" priority="9">
      <formula>Q184=""</formula>
    </cfRule>
  </conditionalFormatting>
  <conditionalFormatting sqref="P184">
    <cfRule type="expression" dxfId="9" priority="12">
      <formula>P184&lt;-0.5</formula>
    </cfRule>
  </conditionalFormatting>
  <conditionalFormatting sqref="R184:S184">
    <cfRule type="expression" dxfId="8" priority="11">
      <formula>R184="NO"</formula>
    </cfRule>
  </conditionalFormatting>
  <conditionalFormatting sqref="Q185">
    <cfRule type="expression" dxfId="7" priority="6">
      <formula>Q185&gt;0.5</formula>
    </cfRule>
  </conditionalFormatting>
  <conditionalFormatting sqref="Q185">
    <cfRule type="expression" dxfId="6" priority="5">
      <formula>Q185=""</formula>
    </cfRule>
  </conditionalFormatting>
  <conditionalFormatting sqref="P185">
    <cfRule type="expression" dxfId="5" priority="8">
      <formula>P185&lt;-0.5</formula>
    </cfRule>
  </conditionalFormatting>
  <conditionalFormatting sqref="R185:S185">
    <cfRule type="expression" dxfId="4" priority="7">
      <formula>R185="NO"</formula>
    </cfRule>
  </conditionalFormatting>
  <conditionalFormatting sqref="Q186">
    <cfRule type="expression" dxfId="3" priority="2">
      <formula>Q186&gt;0.5</formula>
    </cfRule>
  </conditionalFormatting>
  <conditionalFormatting sqref="Q186">
    <cfRule type="expression" dxfId="2" priority="1">
      <formula>Q186=""</formula>
    </cfRule>
  </conditionalFormatting>
  <conditionalFormatting sqref="P186">
    <cfRule type="expression" dxfId="1" priority="4">
      <formula>P186&lt;-0.5</formula>
    </cfRule>
  </conditionalFormatting>
  <conditionalFormatting sqref="R186:S186">
    <cfRule type="expression" dxfId="0" priority="3">
      <formula>R186="NO"</formula>
    </cfRule>
  </conditionalFormatting>
  <dataValidations count="1">
    <dataValidation type="list" allowBlank="1" showInputMessage="1" showErrorMessage="1" sqref="E7" xr:uid="{00000000-0002-0000-0200-000000000000}">
      <formula1>CentralValue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11.44140625" defaultRowHeight="14.4" x14ac:dyDescent="0.3"/>
  <sheetData>
    <row r="1" spans="1:1" x14ac:dyDescent="0.3">
      <c r="A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User's manual</vt:lpstr>
      <vt:lpstr>datasets</vt:lpstr>
      <vt:lpstr>AP for SL Method validation</vt:lpstr>
      <vt:lpstr>Feuil1</vt:lpstr>
    </vt:vector>
  </TitlesOfParts>
  <Company>Nestlé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COTTE PATTAT Pierre-Jean</dc:creator>
  <cp:lastModifiedBy>Laura Mout</cp:lastModifiedBy>
  <dcterms:created xsi:type="dcterms:W3CDTF">2012-10-17T09:16:23Z</dcterms:created>
  <dcterms:modified xsi:type="dcterms:W3CDTF">2020-04-15T13:32:04Z</dcterms:modified>
</cp:coreProperties>
</file>