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1t4lzz\Desktop\ISO4869-2 FinalFDIS 20180328\"/>
    </mc:Choice>
  </mc:AlternateContent>
  <bookViews>
    <workbookView xWindow="90" yWindow="135" windowWidth="16125" windowHeight="8340"/>
  </bookViews>
  <sheets>
    <sheet name="Info" sheetId="3" r:id="rId1"/>
    <sheet name="Annex A" sheetId="5" r:id="rId2"/>
    <sheet name="Annex B" sheetId="4" r:id="rId3"/>
    <sheet name="Annex C" sheetId="1" r:id="rId4"/>
    <sheet name="Annex D" sheetId="8" r:id="rId5"/>
  </sheets>
  <calcPr calcId="152511"/>
</workbook>
</file>

<file path=xl/calcChain.xml><?xml version="1.0" encoding="utf-8"?>
<calcChain xmlns="http://schemas.openxmlformats.org/spreadsheetml/2006/main">
  <c r="B20" i="5" l="1"/>
  <c r="C20" i="5"/>
  <c r="D20" i="5"/>
  <c r="E20" i="5"/>
  <c r="F20" i="5"/>
  <c r="G20" i="5"/>
  <c r="H20" i="5"/>
  <c r="I20" i="5"/>
  <c r="C21" i="5"/>
  <c r="D21" i="5"/>
  <c r="E21" i="5"/>
  <c r="F21" i="5"/>
  <c r="G21" i="5"/>
  <c r="H21" i="5"/>
  <c r="I21" i="5"/>
  <c r="B21" i="5"/>
  <c r="B18" i="8" l="1"/>
  <c r="B61" i="1"/>
  <c r="B54" i="1"/>
  <c r="B53" i="1"/>
  <c r="B52" i="1"/>
  <c r="B26" i="5" l="1"/>
  <c r="J25" i="4" l="1"/>
  <c r="J22" i="4"/>
  <c r="A63" i="1"/>
  <c r="A8" i="4"/>
  <c r="A10" i="4"/>
  <c r="A18" i="8"/>
  <c r="A52" i="1"/>
  <c r="DT8" i="8"/>
  <c r="DT9" i="8" s="1"/>
  <c r="DT12" i="8" s="1"/>
  <c r="DU8" i="8"/>
  <c r="DU9" i="8" s="1"/>
  <c r="DV8" i="8"/>
  <c r="DV9" i="8" s="1"/>
  <c r="DW8" i="8"/>
  <c r="DW9" i="8" s="1"/>
  <c r="DX8" i="8"/>
  <c r="DX9" i="8" s="1"/>
  <c r="DY8" i="8"/>
  <c r="DY9" i="8" s="1"/>
  <c r="DZ8" i="8"/>
  <c r="DZ9" i="8" s="1"/>
  <c r="DL8" i="8"/>
  <c r="DL9" i="8" s="1"/>
  <c r="DL12" i="8" s="1"/>
  <c r="DM8" i="8"/>
  <c r="DM9" i="8" s="1"/>
  <c r="DN8" i="8"/>
  <c r="DN9" i="8" s="1"/>
  <c r="DO8" i="8"/>
  <c r="DO9" i="8" s="1"/>
  <c r="DP8" i="8"/>
  <c r="DP9" i="8" s="1"/>
  <c r="DQ8" i="8"/>
  <c r="DQ9" i="8" s="1"/>
  <c r="DR8" i="8"/>
  <c r="DR9" i="8" s="1"/>
  <c r="DD8" i="8"/>
  <c r="DD9" i="8" s="1"/>
  <c r="DD12" i="8" s="1"/>
  <c r="DE8" i="8"/>
  <c r="DE9" i="8" s="1"/>
  <c r="DF8" i="8"/>
  <c r="DF9" i="8" s="1"/>
  <c r="DG8" i="8"/>
  <c r="DG9" i="8" s="1"/>
  <c r="DH8" i="8"/>
  <c r="DH9" i="8" s="1"/>
  <c r="DI8" i="8"/>
  <c r="DI9" i="8" s="1"/>
  <c r="DJ8" i="8"/>
  <c r="DJ9" i="8" s="1"/>
  <c r="CV8" i="8"/>
  <c r="CV9" i="8" s="1"/>
  <c r="CV12" i="8" s="1"/>
  <c r="CW8" i="8"/>
  <c r="CW9" i="8" s="1"/>
  <c r="CX8" i="8"/>
  <c r="CX9" i="8" s="1"/>
  <c r="CY8" i="8"/>
  <c r="CY9" i="8" s="1"/>
  <c r="CZ8" i="8"/>
  <c r="CZ9" i="8" s="1"/>
  <c r="DA8" i="8"/>
  <c r="DA9" i="8" s="1"/>
  <c r="DB8" i="8"/>
  <c r="DB9" i="8" s="1"/>
  <c r="CN8" i="8"/>
  <c r="CN9" i="8" s="1"/>
  <c r="CN12" i="8" s="1"/>
  <c r="CO8" i="8"/>
  <c r="CO9" i="8" s="1"/>
  <c r="CP8" i="8"/>
  <c r="CP9" i="8" s="1"/>
  <c r="CQ8" i="8"/>
  <c r="CQ9" i="8" s="1"/>
  <c r="CR8" i="8"/>
  <c r="CR9" i="8" s="1"/>
  <c r="CS8" i="8"/>
  <c r="CS9" i="8" s="1"/>
  <c r="CT8" i="8"/>
  <c r="CT9" i="8" s="1"/>
  <c r="CF8" i="8"/>
  <c r="CF9" i="8" s="1"/>
  <c r="CF12" i="8" s="1"/>
  <c r="CG8" i="8"/>
  <c r="CG9" i="8" s="1"/>
  <c r="CH8" i="8"/>
  <c r="CH9" i="8" s="1"/>
  <c r="CI8" i="8"/>
  <c r="CI9" i="8" s="1"/>
  <c r="CJ8" i="8"/>
  <c r="CJ9" i="8" s="1"/>
  <c r="CK8" i="8"/>
  <c r="CK9" i="8" s="1"/>
  <c r="CL8" i="8"/>
  <c r="CL9" i="8" s="1"/>
  <c r="BX8" i="8"/>
  <c r="BX9" i="8" s="1"/>
  <c r="BX12" i="8" s="1"/>
  <c r="BY8" i="8"/>
  <c r="BY9" i="8" s="1"/>
  <c r="BZ8" i="8"/>
  <c r="BZ9" i="8" s="1"/>
  <c r="CA8" i="8"/>
  <c r="CA9" i="8" s="1"/>
  <c r="CB8" i="8"/>
  <c r="CB9" i="8" s="1"/>
  <c r="CC8" i="8"/>
  <c r="CC9" i="8" s="1"/>
  <c r="CD8" i="8"/>
  <c r="CD9" i="8" s="1"/>
  <c r="BP8" i="8"/>
  <c r="BP9" i="8" s="1"/>
  <c r="BP12" i="8" s="1"/>
  <c r="BQ8" i="8"/>
  <c r="BQ9" i="8" s="1"/>
  <c r="BR8" i="8"/>
  <c r="BR9" i="8" s="1"/>
  <c r="BS8" i="8"/>
  <c r="BS9" i="8" s="1"/>
  <c r="BT8" i="8"/>
  <c r="BT9" i="8" s="1"/>
  <c r="BU8" i="8"/>
  <c r="BU9" i="8" s="1"/>
  <c r="BV8" i="8"/>
  <c r="BV9" i="8" s="1"/>
  <c r="BH8" i="8"/>
  <c r="BH9" i="8" s="1"/>
  <c r="BH12" i="8" s="1"/>
  <c r="BI8" i="8"/>
  <c r="BI9" i="8" s="1"/>
  <c r="BJ8" i="8"/>
  <c r="BJ9" i="8" s="1"/>
  <c r="BK8" i="8"/>
  <c r="BK9" i="8" s="1"/>
  <c r="BL8" i="8"/>
  <c r="BL9" i="8" s="1"/>
  <c r="BM8" i="8"/>
  <c r="BM9" i="8" s="1"/>
  <c r="BN8" i="8"/>
  <c r="BN9" i="8" s="1"/>
  <c r="AZ8" i="8"/>
  <c r="AZ9" i="8" s="1"/>
  <c r="AZ12" i="8" s="1"/>
  <c r="BA8" i="8"/>
  <c r="BA9" i="8" s="1"/>
  <c r="BB8" i="8"/>
  <c r="BB9" i="8" s="1"/>
  <c r="BC8" i="8"/>
  <c r="BC9" i="8" s="1"/>
  <c r="BD8" i="8"/>
  <c r="BD9" i="8" s="1"/>
  <c r="BE8" i="8"/>
  <c r="BE9" i="8" s="1"/>
  <c r="BF8" i="8"/>
  <c r="BF9" i="8" s="1"/>
  <c r="AR8" i="8"/>
  <c r="AR9" i="8" s="1"/>
  <c r="AR12" i="8" s="1"/>
  <c r="AS8" i="8"/>
  <c r="AS9" i="8" s="1"/>
  <c r="AT8" i="8"/>
  <c r="AT9" i="8" s="1"/>
  <c r="AU8" i="8"/>
  <c r="AU9" i="8" s="1"/>
  <c r="AV8" i="8"/>
  <c r="AV9" i="8" s="1"/>
  <c r="AW8" i="8"/>
  <c r="AW9" i="8" s="1"/>
  <c r="AX8" i="8"/>
  <c r="AX9" i="8" s="1"/>
  <c r="AJ8" i="8"/>
  <c r="AJ9" i="8" s="1"/>
  <c r="AJ12" i="8" s="1"/>
  <c r="AK8" i="8"/>
  <c r="AK9" i="8" s="1"/>
  <c r="AL8" i="8"/>
  <c r="AL9" i="8" s="1"/>
  <c r="AM8" i="8"/>
  <c r="AM9" i="8" s="1"/>
  <c r="AN8" i="8"/>
  <c r="AN9" i="8" s="1"/>
  <c r="AO8" i="8"/>
  <c r="AO9" i="8" s="1"/>
  <c r="AP8" i="8"/>
  <c r="AP9" i="8" s="1"/>
  <c r="AB8" i="8"/>
  <c r="AB9" i="8" s="1"/>
  <c r="AB12" i="8" s="1"/>
  <c r="AC8" i="8"/>
  <c r="AC9" i="8" s="1"/>
  <c r="AD8" i="8"/>
  <c r="AD9" i="8" s="1"/>
  <c r="AE8" i="8"/>
  <c r="AE9" i="8" s="1"/>
  <c r="AF8" i="8"/>
  <c r="AF9" i="8" s="1"/>
  <c r="AG8" i="8"/>
  <c r="AG9" i="8" s="1"/>
  <c r="AH8" i="8"/>
  <c r="AH9" i="8" s="1"/>
  <c r="T8" i="8"/>
  <c r="T9" i="8" s="1"/>
  <c r="U8" i="8"/>
  <c r="U9" i="8" s="1"/>
  <c r="V8" i="8"/>
  <c r="V9" i="8" s="1"/>
  <c r="W8" i="8"/>
  <c r="W9" i="8" s="1"/>
  <c r="X8" i="8"/>
  <c r="X9" i="8" s="1"/>
  <c r="Y8" i="8"/>
  <c r="Y9" i="8" s="1"/>
  <c r="Z8" i="8"/>
  <c r="Z9" i="8" s="1"/>
  <c r="L8" i="8"/>
  <c r="L9" i="8" s="1"/>
  <c r="M8" i="8"/>
  <c r="M9" i="8" s="1"/>
  <c r="N8" i="8"/>
  <c r="N9" i="8" s="1"/>
  <c r="O8" i="8"/>
  <c r="O9" i="8" s="1"/>
  <c r="P8" i="8"/>
  <c r="P9" i="8" s="1"/>
  <c r="Q8" i="8"/>
  <c r="Q9" i="8" s="1"/>
  <c r="R8" i="8"/>
  <c r="R9" i="8" s="1"/>
  <c r="B8" i="8"/>
  <c r="C8" i="8"/>
  <c r="D8" i="8"/>
  <c r="E8" i="8"/>
  <c r="F8" i="8"/>
  <c r="G8" i="8"/>
  <c r="H8" i="8"/>
  <c r="DT15" i="1"/>
  <c r="DT24" i="1" s="1"/>
  <c r="DU15" i="1"/>
  <c r="DU24" i="1" s="1"/>
  <c r="DV15" i="1"/>
  <c r="DV19" i="1" s="1"/>
  <c r="DW15" i="1"/>
  <c r="DW23" i="1" s="1"/>
  <c r="DX15" i="1"/>
  <c r="DX22" i="1" s="1"/>
  <c r="DY15" i="1"/>
  <c r="DY24" i="1" s="1"/>
  <c r="DZ15" i="1"/>
  <c r="DZ19" i="1" s="1"/>
  <c r="DL15" i="1"/>
  <c r="DL23" i="1" s="1"/>
  <c r="DM15" i="1"/>
  <c r="DM24" i="1" s="1"/>
  <c r="DN15" i="1"/>
  <c r="DN24" i="1" s="1"/>
  <c r="DO15" i="1"/>
  <c r="DO23" i="1" s="1"/>
  <c r="DP15" i="1"/>
  <c r="DP24" i="1" s="1"/>
  <c r="DQ15" i="1"/>
  <c r="DQ24" i="1" s="1"/>
  <c r="DR15" i="1"/>
  <c r="DR24" i="1" s="1"/>
  <c r="DD15" i="1"/>
  <c r="DD23" i="1" s="1"/>
  <c r="DE15" i="1"/>
  <c r="DE24" i="1" s="1"/>
  <c r="DF15" i="1"/>
  <c r="DF24" i="1" s="1"/>
  <c r="DG15" i="1"/>
  <c r="DH15" i="1"/>
  <c r="DH24" i="1" s="1"/>
  <c r="DI15" i="1"/>
  <c r="DI24" i="1" s="1"/>
  <c r="DJ15" i="1"/>
  <c r="DJ24" i="1" s="1"/>
  <c r="CV15" i="1"/>
  <c r="CV18" i="1" s="1"/>
  <c r="CW15" i="1"/>
  <c r="CW17" i="1" s="1"/>
  <c r="CX15" i="1"/>
  <c r="CX24" i="1" s="1"/>
  <c r="CY15" i="1"/>
  <c r="CY17" i="1" s="1"/>
  <c r="CZ15" i="1"/>
  <c r="CZ17" i="1" s="1"/>
  <c r="DA15" i="1"/>
  <c r="DA24" i="1" s="1"/>
  <c r="DB15" i="1"/>
  <c r="DB24" i="1" s="1"/>
  <c r="CN15" i="1"/>
  <c r="CN24" i="1" s="1"/>
  <c r="CO15" i="1"/>
  <c r="CO24" i="1" s="1"/>
  <c r="CP15" i="1"/>
  <c r="CP24" i="1" s="1"/>
  <c r="CQ15" i="1"/>
  <c r="CQ23" i="1" s="1"/>
  <c r="CR15" i="1"/>
  <c r="CR23" i="1" s="1"/>
  <c r="CS15" i="1"/>
  <c r="CS20" i="1" s="1"/>
  <c r="CT15" i="1"/>
  <c r="CT24" i="1" s="1"/>
  <c r="CF15" i="1"/>
  <c r="CF24" i="1" s="1"/>
  <c r="CG15" i="1"/>
  <c r="CG23" i="1" s="1"/>
  <c r="CH15" i="1"/>
  <c r="CH24" i="1" s="1"/>
  <c r="CI15" i="1"/>
  <c r="CI23" i="1" s="1"/>
  <c r="CJ15" i="1"/>
  <c r="CJ23" i="1" s="1"/>
  <c r="CK15" i="1"/>
  <c r="CK18" i="1" s="1"/>
  <c r="CL15" i="1"/>
  <c r="CL24" i="1" s="1"/>
  <c r="BX15" i="1"/>
  <c r="BX24" i="1" s="1"/>
  <c r="BY15" i="1"/>
  <c r="BY23" i="1" s="1"/>
  <c r="BZ15" i="1"/>
  <c r="BZ24" i="1" s="1"/>
  <c r="CA15" i="1"/>
  <c r="CA22" i="1" s="1"/>
  <c r="CB15" i="1"/>
  <c r="CB21" i="1" s="1"/>
  <c r="CC15" i="1"/>
  <c r="CC20" i="1" s="1"/>
  <c r="CD15" i="1"/>
  <c r="CD24" i="1" s="1"/>
  <c r="BP15" i="1"/>
  <c r="BP22" i="1" s="1"/>
  <c r="BQ15" i="1"/>
  <c r="BQ23" i="1" s="1"/>
  <c r="BR15" i="1"/>
  <c r="BR24" i="1" s="1"/>
  <c r="BS15" i="1"/>
  <c r="BS18" i="1" s="1"/>
  <c r="BT15" i="1"/>
  <c r="BT24" i="1" s="1"/>
  <c r="BU15" i="1"/>
  <c r="BU23" i="1" s="1"/>
  <c r="BV15" i="1"/>
  <c r="BV24" i="1" s="1"/>
  <c r="BH15" i="1"/>
  <c r="BH24" i="1" s="1"/>
  <c r="BI15" i="1"/>
  <c r="BI24" i="1" s="1"/>
  <c r="BJ15" i="1"/>
  <c r="BJ24" i="1" s="1"/>
  <c r="BK15" i="1"/>
  <c r="BK23" i="1" s="1"/>
  <c r="BL15" i="1"/>
  <c r="BL23" i="1" s="1"/>
  <c r="BM15" i="1"/>
  <c r="BM24" i="1" s="1"/>
  <c r="BN15" i="1"/>
  <c r="BN24" i="1" s="1"/>
  <c r="AZ15" i="1"/>
  <c r="BA15" i="1"/>
  <c r="BB15" i="1"/>
  <c r="BC15" i="1"/>
  <c r="BD15" i="1"/>
  <c r="BE15" i="1"/>
  <c r="BF15" i="1"/>
  <c r="AR15" i="1"/>
  <c r="AS15" i="1"/>
  <c r="AT15" i="1"/>
  <c r="AU15" i="1"/>
  <c r="AV15" i="1"/>
  <c r="AW15" i="1"/>
  <c r="AX15" i="1"/>
  <c r="AJ15" i="1"/>
  <c r="AK15" i="1"/>
  <c r="AK24" i="1" s="1"/>
  <c r="AL15" i="1"/>
  <c r="AM15" i="1"/>
  <c r="AM24" i="1" s="1"/>
  <c r="AN15" i="1"/>
  <c r="AO15" i="1"/>
  <c r="AO24" i="1" s="1"/>
  <c r="AP15" i="1"/>
  <c r="AB15" i="1"/>
  <c r="AB24" i="1" s="1"/>
  <c r="AC15" i="1"/>
  <c r="AC24" i="1" s="1"/>
  <c r="AD15" i="1"/>
  <c r="AD24" i="1" s="1"/>
  <c r="AE15" i="1"/>
  <c r="AE24" i="1" s="1"/>
  <c r="AF15" i="1"/>
  <c r="AF24" i="1" s="1"/>
  <c r="AG15" i="1"/>
  <c r="AG24" i="1" s="1"/>
  <c r="AH15" i="1"/>
  <c r="AH24" i="1" s="1"/>
  <c r="T15" i="1"/>
  <c r="T24" i="1" s="1"/>
  <c r="U15" i="1"/>
  <c r="U24" i="1" s="1"/>
  <c r="V15" i="1"/>
  <c r="V24" i="1" s="1"/>
  <c r="W15" i="1"/>
  <c r="W24" i="1" s="1"/>
  <c r="X15" i="1"/>
  <c r="X24" i="1" s="1"/>
  <c r="Y15" i="1"/>
  <c r="Y24" i="1" s="1"/>
  <c r="Z15" i="1"/>
  <c r="Z24" i="1" s="1"/>
  <c r="A54" i="1"/>
  <c r="A53" i="1"/>
  <c r="L15" i="1"/>
  <c r="L24" i="1" s="1"/>
  <c r="M15" i="1"/>
  <c r="M24" i="1" s="1"/>
  <c r="N15" i="1"/>
  <c r="N23" i="1" s="1"/>
  <c r="O15" i="1"/>
  <c r="O24" i="1" s="1"/>
  <c r="P15" i="1"/>
  <c r="P24" i="1" s="1"/>
  <c r="Q15" i="1"/>
  <c r="Q24" i="1" s="1"/>
  <c r="R15" i="1"/>
  <c r="R23" i="1" s="1"/>
  <c r="A27" i="1"/>
  <c r="B15" i="1"/>
  <c r="B23" i="1" s="1"/>
  <c r="C15" i="1"/>
  <c r="C23" i="1" s="1"/>
  <c r="D15" i="1"/>
  <c r="D23" i="1" s="1"/>
  <c r="E15" i="1"/>
  <c r="E23" i="1" s="1"/>
  <c r="F15" i="1"/>
  <c r="F23" i="1" s="1"/>
  <c r="G15" i="1"/>
  <c r="G23" i="1" s="1"/>
  <c r="H15" i="1"/>
  <c r="H23" i="1" s="1"/>
  <c r="A30" i="8"/>
  <c r="A23" i="8"/>
  <c r="G22" i="4"/>
  <c r="I20" i="4"/>
  <c r="I25" i="4" s="1"/>
  <c r="H20" i="4"/>
  <c r="H22" i="4" s="1"/>
  <c r="G20" i="4"/>
  <c r="G25" i="4" s="1"/>
  <c r="F20" i="4"/>
  <c r="F25" i="4" s="1"/>
  <c r="E20" i="4"/>
  <c r="E25" i="4" s="1"/>
  <c r="D20" i="4"/>
  <c r="D22" i="4" s="1"/>
  <c r="C20" i="4"/>
  <c r="C25" i="4" s="1"/>
  <c r="A61" i="1"/>
  <c r="A7" i="4"/>
  <c r="C6" i="4"/>
  <c r="D6" i="4"/>
  <c r="E6" i="4"/>
  <c r="F6" i="4"/>
  <c r="G6" i="4"/>
  <c r="H6" i="4"/>
  <c r="I6" i="4"/>
  <c r="B6" i="4"/>
  <c r="A23" i="5"/>
  <c r="C25" i="5"/>
  <c r="C22" i="5" l="1"/>
  <c r="C23" i="5" s="1"/>
  <c r="C7" i="4" s="1"/>
  <c r="C8" i="4" s="1"/>
  <c r="J20" i="4"/>
  <c r="E22" i="4"/>
  <c r="H25" i="4"/>
  <c r="D25" i="4"/>
  <c r="T12" i="8"/>
  <c r="L12" i="8"/>
  <c r="DO19" i="1"/>
  <c r="BL22" i="1"/>
  <c r="BS24" i="1"/>
  <c r="DW21" i="1"/>
  <c r="B33" i="1"/>
  <c r="T34" i="1"/>
  <c r="AB34" i="1"/>
  <c r="CC17" i="1"/>
  <c r="BQ21" i="1"/>
  <c r="CA17" i="1"/>
  <c r="DO21" i="1"/>
  <c r="R17" i="1"/>
  <c r="BL20" i="1"/>
  <c r="CA21" i="1"/>
  <c r="DO17" i="1"/>
  <c r="L17" i="1"/>
  <c r="BL18" i="1"/>
  <c r="BS17" i="1"/>
  <c r="BK20" i="1"/>
  <c r="BQ17" i="1"/>
  <c r="DN17" i="1"/>
  <c r="BV19" i="1"/>
  <c r="CK20" i="1"/>
  <c r="CK24" i="1"/>
  <c r="DN21" i="1"/>
  <c r="DW18" i="1"/>
  <c r="C17" i="1"/>
  <c r="BK22" i="1"/>
  <c r="CG24" i="1"/>
  <c r="DW17" i="1"/>
  <c r="DZ24" i="1"/>
  <c r="BR22" i="1"/>
  <c r="DW22" i="1"/>
  <c r="CC21" i="1"/>
  <c r="B17" i="1"/>
  <c r="CC24" i="1"/>
  <c r="CO21" i="1"/>
  <c r="B18" i="1"/>
  <c r="BY20" i="1"/>
  <c r="BY24" i="1"/>
  <c r="CS23" i="1"/>
  <c r="BK19" i="1"/>
  <c r="BV18" i="1"/>
  <c r="BR23" i="1"/>
  <c r="CC19" i="1"/>
  <c r="BY22" i="1"/>
  <c r="CG18" i="1"/>
  <c r="CK22" i="1"/>
  <c r="CS22" i="1"/>
  <c r="DA21" i="1"/>
  <c r="DN18" i="1"/>
  <c r="DN22" i="1"/>
  <c r="CG19" i="1"/>
  <c r="CO18" i="1"/>
  <c r="DA23" i="1"/>
  <c r="BI17" i="1"/>
  <c r="CJ20" i="1"/>
  <c r="CR20" i="1"/>
  <c r="CV17" i="1"/>
  <c r="BM21" i="1"/>
  <c r="BU21" i="1"/>
  <c r="BY19" i="1"/>
  <c r="CC23" i="1"/>
  <c r="CG20" i="1"/>
  <c r="CK21" i="1"/>
  <c r="CO17" i="1"/>
  <c r="CO20" i="1"/>
  <c r="CS24" i="1"/>
  <c r="DA19" i="1"/>
  <c r="BU17" i="1"/>
  <c r="BT21" i="1"/>
  <c r="BP24" i="1"/>
  <c r="CC18" i="1"/>
  <c r="BY21" i="1"/>
  <c r="CC22" i="1"/>
  <c r="CG17" i="1"/>
  <c r="CK19" i="1"/>
  <c r="CG21" i="1"/>
  <c r="CK23" i="1"/>
  <c r="CN17" i="1"/>
  <c r="CO19" i="1"/>
  <c r="CS21" i="1"/>
  <c r="CW18" i="1"/>
  <c r="DD18" i="1"/>
  <c r="DV20" i="1"/>
  <c r="BK18" i="1"/>
  <c r="BK21" i="1"/>
  <c r="BK24" i="1"/>
  <c r="BR18" i="1"/>
  <c r="BV22" i="1"/>
  <c r="BX19" i="1"/>
  <c r="CF17" i="1"/>
  <c r="DN20" i="1"/>
  <c r="DN23" i="1"/>
  <c r="DU18" i="1"/>
  <c r="DW20" i="1"/>
  <c r="DW24" i="1"/>
  <c r="BK17" i="1"/>
  <c r="BR19" i="1"/>
  <c r="BV23" i="1"/>
  <c r="DD22" i="1"/>
  <c r="DN19" i="1"/>
  <c r="DU22" i="1"/>
  <c r="BI19" i="1"/>
  <c r="BM23" i="1"/>
  <c r="BT19" i="1"/>
  <c r="BT22" i="1"/>
  <c r="CB23" i="1"/>
  <c r="CF19" i="1"/>
  <c r="CJ22" i="1"/>
  <c r="CN19" i="1"/>
  <c r="CR22" i="1"/>
  <c r="CZ19" i="1"/>
  <c r="CZ21" i="1"/>
  <c r="CZ23" i="1"/>
  <c r="DH17" i="1"/>
  <c r="DH21" i="1"/>
  <c r="BM17" i="1"/>
  <c r="BI21" i="1"/>
  <c r="BL24" i="1"/>
  <c r="BP18" i="1"/>
  <c r="BP21" i="1"/>
  <c r="BS23" i="1"/>
  <c r="BY17" i="1"/>
  <c r="BY18" i="1"/>
  <c r="CB19" i="1"/>
  <c r="BX22" i="1"/>
  <c r="CB24" i="1"/>
  <c r="CK17" i="1"/>
  <c r="CF21" i="1"/>
  <c r="CG22" i="1"/>
  <c r="CJ24" i="1"/>
  <c r="CS17" i="1"/>
  <c r="CS18" i="1"/>
  <c r="CN21" i="1"/>
  <c r="CO22" i="1"/>
  <c r="CO23" i="1"/>
  <c r="CR24" i="1"/>
  <c r="DA17" i="1"/>
  <c r="DA18" i="1"/>
  <c r="DA20" i="1"/>
  <c r="DA22" i="1"/>
  <c r="DD20" i="1"/>
  <c r="DD24" i="1"/>
  <c r="DT21" i="1"/>
  <c r="DX23" i="1"/>
  <c r="BM19" i="1"/>
  <c r="BI23" i="1"/>
  <c r="BP19" i="1"/>
  <c r="BT20" i="1"/>
  <c r="BX18" i="1"/>
  <c r="CB20" i="1"/>
  <c r="BX23" i="1"/>
  <c r="CJ18" i="1"/>
  <c r="CF23" i="1"/>
  <c r="CR18" i="1"/>
  <c r="CS19" i="1"/>
  <c r="CN23" i="1"/>
  <c r="CZ18" i="1"/>
  <c r="CZ20" i="1"/>
  <c r="CZ22" i="1"/>
  <c r="CZ24" i="1"/>
  <c r="DH19" i="1"/>
  <c r="DH23" i="1"/>
  <c r="DL18" i="1"/>
  <c r="DL20" i="1"/>
  <c r="DL22" i="1"/>
  <c r="DL24" i="1"/>
  <c r="BH23" i="1"/>
  <c r="BS22" i="1"/>
  <c r="CA20" i="1"/>
  <c r="CI20" i="1"/>
  <c r="CI22" i="1"/>
  <c r="CI24" i="1"/>
  <c r="CQ24" i="1"/>
  <c r="CY18" i="1"/>
  <c r="CY20" i="1"/>
  <c r="CY21" i="1"/>
  <c r="CY23" i="1"/>
  <c r="CY24" i="1"/>
  <c r="DT18" i="1"/>
  <c r="BL17" i="1"/>
  <c r="BI18" i="1"/>
  <c r="BL19" i="1"/>
  <c r="BI20" i="1"/>
  <c r="BL21" i="1"/>
  <c r="BI22" i="1"/>
  <c r="BP17" i="1"/>
  <c r="BT18" i="1"/>
  <c r="BS19" i="1"/>
  <c r="BS20" i="1"/>
  <c r="BS21" i="1"/>
  <c r="BP23" i="1"/>
  <c r="BX17" i="1"/>
  <c r="CB18" i="1"/>
  <c r="CA19" i="1"/>
  <c r="BX21" i="1"/>
  <c r="CB22" i="1"/>
  <c r="CA23" i="1"/>
  <c r="CJ17" i="1"/>
  <c r="CJ19" i="1"/>
  <c r="CJ21" i="1"/>
  <c r="CR17" i="1"/>
  <c r="CR19" i="1"/>
  <c r="CR21" i="1"/>
  <c r="CV19" i="1"/>
  <c r="CV20" i="1"/>
  <c r="CV21" i="1"/>
  <c r="CV22" i="1"/>
  <c r="CV23" i="1"/>
  <c r="CV24" i="1"/>
  <c r="DD17" i="1"/>
  <c r="DD19" i="1"/>
  <c r="DD21" i="1"/>
  <c r="DL17" i="1"/>
  <c r="DL19" i="1"/>
  <c r="DL21" i="1"/>
  <c r="DY18" i="1"/>
  <c r="DX21" i="1"/>
  <c r="DY22" i="1"/>
  <c r="BH17" i="1"/>
  <c r="BH19" i="1"/>
  <c r="BH21" i="1"/>
  <c r="CA24" i="1"/>
  <c r="CI18" i="1"/>
  <c r="CQ18" i="1"/>
  <c r="CQ20" i="1"/>
  <c r="CQ22" i="1"/>
  <c r="CY19" i="1"/>
  <c r="CY22" i="1"/>
  <c r="DX20" i="1"/>
  <c r="DT23" i="1"/>
  <c r="BH18" i="1"/>
  <c r="BM18" i="1"/>
  <c r="BH20" i="1"/>
  <c r="BM20" i="1"/>
  <c r="BH22" i="1"/>
  <c r="BM22" i="1"/>
  <c r="BT17" i="1"/>
  <c r="BP20" i="1"/>
  <c r="BT23" i="1"/>
  <c r="CB17" i="1"/>
  <c r="CA18" i="1"/>
  <c r="BX20" i="1"/>
  <c r="CI17" i="1"/>
  <c r="CF18" i="1"/>
  <c r="CI19" i="1"/>
  <c r="CF20" i="1"/>
  <c r="CI21" i="1"/>
  <c r="CF22" i="1"/>
  <c r="CQ17" i="1"/>
  <c r="CN18" i="1"/>
  <c r="CQ19" i="1"/>
  <c r="CN20" i="1"/>
  <c r="CQ21" i="1"/>
  <c r="CN22" i="1"/>
  <c r="DH18" i="1"/>
  <c r="DH20" i="1"/>
  <c r="DH22" i="1"/>
  <c r="DP17" i="1"/>
  <c r="DP18" i="1"/>
  <c r="DP19" i="1"/>
  <c r="DP20" i="1"/>
  <c r="DP21" i="1"/>
  <c r="DP22" i="1"/>
  <c r="DP23" i="1"/>
  <c r="C22" i="4"/>
  <c r="F22" i="4"/>
  <c r="I22" i="4"/>
  <c r="AW24" i="1"/>
  <c r="AW23" i="1"/>
  <c r="AW22" i="1"/>
  <c r="AW21" i="1"/>
  <c r="AW20" i="1"/>
  <c r="AW19" i="1"/>
  <c r="AW18" i="1"/>
  <c r="AW17" i="1"/>
  <c r="AU24" i="1"/>
  <c r="AU23" i="1"/>
  <c r="AU22" i="1"/>
  <c r="AU21" i="1"/>
  <c r="AU20" i="1"/>
  <c r="AU19" i="1"/>
  <c r="AU18" i="1"/>
  <c r="AU17" i="1"/>
  <c r="AS24" i="1"/>
  <c r="AS23" i="1"/>
  <c r="AS22" i="1"/>
  <c r="AS21" i="1"/>
  <c r="AS20" i="1"/>
  <c r="AS19" i="1"/>
  <c r="AS18" i="1"/>
  <c r="AS17" i="1"/>
  <c r="BE24" i="1"/>
  <c r="BE23" i="1"/>
  <c r="BE22" i="1"/>
  <c r="BE21" i="1"/>
  <c r="BE20" i="1"/>
  <c r="BE19" i="1"/>
  <c r="BE18" i="1"/>
  <c r="BE17" i="1"/>
  <c r="BC24" i="1"/>
  <c r="BC23" i="1"/>
  <c r="BC22" i="1"/>
  <c r="BC21" i="1"/>
  <c r="BC20" i="1"/>
  <c r="BC19" i="1"/>
  <c r="BC18" i="1"/>
  <c r="BC17" i="1"/>
  <c r="BA24" i="1"/>
  <c r="BA23" i="1"/>
  <c r="BA22" i="1"/>
  <c r="BA21" i="1"/>
  <c r="BA20" i="1"/>
  <c r="BA19" i="1"/>
  <c r="BA18" i="1"/>
  <c r="BA17" i="1"/>
  <c r="U17" i="1"/>
  <c r="W17" i="1"/>
  <c r="Y17" i="1"/>
  <c r="U18" i="1"/>
  <c r="W18" i="1"/>
  <c r="Y18" i="1"/>
  <c r="U19" i="1"/>
  <c r="W19" i="1"/>
  <c r="Y19" i="1"/>
  <c r="U20" i="1"/>
  <c r="W20" i="1"/>
  <c r="Y20" i="1"/>
  <c r="U21" i="1"/>
  <c r="W21" i="1"/>
  <c r="Y21" i="1"/>
  <c r="U22" i="1"/>
  <c r="W22" i="1"/>
  <c r="Y22" i="1"/>
  <c r="U23" i="1"/>
  <c r="W23" i="1"/>
  <c r="Y23" i="1"/>
  <c r="AC17" i="1"/>
  <c r="AE17" i="1"/>
  <c r="AG17" i="1"/>
  <c r="AC18" i="1"/>
  <c r="AE18" i="1"/>
  <c r="AG18" i="1"/>
  <c r="AC19" i="1"/>
  <c r="AE19" i="1"/>
  <c r="AG19" i="1"/>
  <c r="AC20" i="1"/>
  <c r="AE20" i="1"/>
  <c r="AG20" i="1"/>
  <c r="AC21" i="1"/>
  <c r="AE21" i="1"/>
  <c r="AG21" i="1"/>
  <c r="AC22" i="1"/>
  <c r="AE22" i="1"/>
  <c r="AG22" i="1"/>
  <c r="AC23" i="1"/>
  <c r="AE23" i="1"/>
  <c r="AG23" i="1"/>
  <c r="AK17" i="1"/>
  <c r="AM17" i="1"/>
  <c r="AO17" i="1"/>
  <c r="AK18" i="1"/>
  <c r="AM18" i="1"/>
  <c r="AO18" i="1"/>
  <c r="AK19" i="1"/>
  <c r="AM19" i="1"/>
  <c r="AO19" i="1"/>
  <c r="AK20" i="1"/>
  <c r="AM20" i="1"/>
  <c r="AO20" i="1"/>
  <c r="AK21" i="1"/>
  <c r="AM21" i="1"/>
  <c r="AO21" i="1"/>
  <c r="AK22" i="1"/>
  <c r="AO22" i="1"/>
  <c r="AK23" i="1"/>
  <c r="AO23" i="1"/>
  <c r="AP24" i="1"/>
  <c r="AP23" i="1"/>
  <c r="AP22" i="1"/>
  <c r="AN24" i="1"/>
  <c r="AN23" i="1"/>
  <c r="AN22" i="1"/>
  <c r="AL24" i="1"/>
  <c r="AL23" i="1"/>
  <c r="AL22" i="1"/>
  <c r="AJ24" i="1"/>
  <c r="AJ23" i="1"/>
  <c r="AX24" i="1"/>
  <c r="AX23" i="1"/>
  <c r="AX22" i="1"/>
  <c r="AX21" i="1"/>
  <c r="AX20" i="1"/>
  <c r="AX19" i="1"/>
  <c r="AX18" i="1"/>
  <c r="AX17" i="1"/>
  <c r="AV24" i="1"/>
  <c r="AV23" i="1"/>
  <c r="AV22" i="1"/>
  <c r="AV21" i="1"/>
  <c r="AV20" i="1"/>
  <c r="AV19" i="1"/>
  <c r="AV18" i="1"/>
  <c r="AV17" i="1"/>
  <c r="AT24" i="1"/>
  <c r="AT23" i="1"/>
  <c r="AT22" i="1"/>
  <c r="AT21" i="1"/>
  <c r="AT20" i="1"/>
  <c r="AT19" i="1"/>
  <c r="AT18" i="1"/>
  <c r="AT17" i="1"/>
  <c r="AR24" i="1"/>
  <c r="AR34" i="1" s="1"/>
  <c r="AR23" i="1"/>
  <c r="AR33" i="1" s="1"/>
  <c r="AR22" i="1"/>
  <c r="AR32" i="1" s="1"/>
  <c r="AR21" i="1"/>
  <c r="AR31" i="1" s="1"/>
  <c r="AR20" i="1"/>
  <c r="AR30" i="1" s="1"/>
  <c r="AR19" i="1"/>
  <c r="AR29" i="1" s="1"/>
  <c r="AR18" i="1"/>
  <c r="AR28" i="1" s="1"/>
  <c r="AR17" i="1"/>
  <c r="AR27" i="1" s="1"/>
  <c r="BF24" i="1"/>
  <c r="BF23" i="1"/>
  <c r="BF22" i="1"/>
  <c r="BF21" i="1"/>
  <c r="BF20" i="1"/>
  <c r="BF19" i="1"/>
  <c r="BF18" i="1"/>
  <c r="BF17" i="1"/>
  <c r="BD24" i="1"/>
  <c r="BD23" i="1"/>
  <c r="BD22" i="1"/>
  <c r="BD21" i="1"/>
  <c r="BD20" i="1"/>
  <c r="BD19" i="1"/>
  <c r="BD18" i="1"/>
  <c r="BD17" i="1"/>
  <c r="BB24" i="1"/>
  <c r="BB23" i="1"/>
  <c r="BB22" i="1"/>
  <c r="BB21" i="1"/>
  <c r="BB20" i="1"/>
  <c r="BB19" i="1"/>
  <c r="BB18" i="1"/>
  <c r="BB17" i="1"/>
  <c r="AZ24" i="1"/>
  <c r="AZ34" i="1" s="1"/>
  <c r="AZ23" i="1"/>
  <c r="AZ33" i="1" s="1"/>
  <c r="AZ22" i="1"/>
  <c r="AZ32" i="1" s="1"/>
  <c r="AZ21" i="1"/>
  <c r="AZ20" i="1"/>
  <c r="AZ30" i="1" s="1"/>
  <c r="AZ19" i="1"/>
  <c r="AZ29" i="1" s="1"/>
  <c r="AZ18" i="1"/>
  <c r="AZ28" i="1" s="1"/>
  <c r="AZ17" i="1"/>
  <c r="AZ27" i="1" s="1"/>
  <c r="T17" i="1"/>
  <c r="V17" i="1"/>
  <c r="X17" i="1"/>
  <c r="Z17" i="1"/>
  <c r="T18" i="1"/>
  <c r="V18" i="1"/>
  <c r="X18" i="1"/>
  <c r="Z18" i="1"/>
  <c r="T19" i="1"/>
  <c r="V19" i="1"/>
  <c r="X19" i="1"/>
  <c r="Z19" i="1"/>
  <c r="T20" i="1"/>
  <c r="V20" i="1"/>
  <c r="X20" i="1"/>
  <c r="Z20" i="1"/>
  <c r="T21" i="1"/>
  <c r="V21" i="1"/>
  <c r="X21" i="1"/>
  <c r="Z21" i="1"/>
  <c r="T22" i="1"/>
  <c r="V22" i="1"/>
  <c r="X22" i="1"/>
  <c r="Z22" i="1"/>
  <c r="T23" i="1"/>
  <c r="V23" i="1"/>
  <c r="X23" i="1"/>
  <c r="Z23" i="1"/>
  <c r="AB17" i="1"/>
  <c r="AD17" i="1"/>
  <c r="AF17" i="1"/>
  <c r="AH17" i="1"/>
  <c r="AB18" i="1"/>
  <c r="AD18" i="1"/>
  <c r="AF18" i="1"/>
  <c r="AH18" i="1"/>
  <c r="AB19" i="1"/>
  <c r="AD19" i="1"/>
  <c r="AF19" i="1"/>
  <c r="AH19" i="1"/>
  <c r="AB20" i="1"/>
  <c r="AD20" i="1"/>
  <c r="AF20" i="1"/>
  <c r="AH20" i="1"/>
  <c r="AB21" i="1"/>
  <c r="AD21" i="1"/>
  <c r="AF21" i="1"/>
  <c r="AH21" i="1"/>
  <c r="AB22" i="1"/>
  <c r="AD22" i="1"/>
  <c r="AF22" i="1"/>
  <c r="AH22" i="1"/>
  <c r="AB23" i="1"/>
  <c r="AD23" i="1"/>
  <c r="AF23" i="1"/>
  <c r="AH23" i="1"/>
  <c r="AJ17" i="1"/>
  <c r="AL17" i="1"/>
  <c r="AN17" i="1"/>
  <c r="AP17" i="1"/>
  <c r="AJ18" i="1"/>
  <c r="AL18" i="1"/>
  <c r="AN18" i="1"/>
  <c r="AP18" i="1"/>
  <c r="AJ19" i="1"/>
  <c r="AL19" i="1"/>
  <c r="AN19" i="1"/>
  <c r="AP19" i="1"/>
  <c r="AJ20" i="1"/>
  <c r="AL20" i="1"/>
  <c r="AN20" i="1"/>
  <c r="AP20" i="1"/>
  <c r="AJ21" i="1"/>
  <c r="AL21" i="1"/>
  <c r="AN21" i="1"/>
  <c r="AP21" i="1"/>
  <c r="AJ22" i="1"/>
  <c r="AM22" i="1"/>
  <c r="AM23" i="1"/>
  <c r="CW24" i="1"/>
  <c r="CW23" i="1"/>
  <c r="CW22" i="1"/>
  <c r="CW21" i="1"/>
  <c r="CW20" i="1"/>
  <c r="CW19" i="1"/>
  <c r="DG24" i="1"/>
  <c r="DG23" i="1"/>
  <c r="DG22" i="1"/>
  <c r="DG21" i="1"/>
  <c r="DG20" i="1"/>
  <c r="DG19" i="1"/>
  <c r="DG18" i="1"/>
  <c r="DG17" i="1"/>
  <c r="DO24" i="1"/>
  <c r="DO22" i="1"/>
  <c r="DO20" i="1"/>
  <c r="DO18" i="1"/>
  <c r="DZ21" i="1"/>
  <c r="DZ23" i="1"/>
  <c r="DZ20" i="1"/>
  <c r="DX24" i="1"/>
  <c r="DX19" i="1"/>
  <c r="DX18" i="1"/>
  <c r="DX17" i="1"/>
  <c r="DV21" i="1"/>
  <c r="DV24" i="1"/>
  <c r="DT34" i="1" s="1"/>
  <c r="DV23" i="1"/>
  <c r="DT22" i="1"/>
  <c r="DT20" i="1"/>
  <c r="DT19" i="1"/>
  <c r="DT29" i="1" s="1"/>
  <c r="DT17" i="1"/>
  <c r="DU19" i="1"/>
  <c r="DY19" i="1"/>
  <c r="DU23" i="1"/>
  <c r="DY23" i="1"/>
  <c r="DU17" i="1"/>
  <c r="DY17" i="1"/>
  <c r="DV18" i="1"/>
  <c r="DZ18" i="1"/>
  <c r="DW19" i="1"/>
  <c r="DU21" i="1"/>
  <c r="DY21" i="1"/>
  <c r="DV22" i="1"/>
  <c r="DZ22" i="1"/>
  <c r="DV17" i="1"/>
  <c r="DZ17" i="1"/>
  <c r="DU20" i="1"/>
  <c r="DY20" i="1"/>
  <c r="DR17" i="1"/>
  <c r="DR18" i="1"/>
  <c r="DR19" i="1"/>
  <c r="DR20" i="1"/>
  <c r="DR21" i="1"/>
  <c r="DR22" i="1"/>
  <c r="DR23" i="1"/>
  <c r="DM17" i="1"/>
  <c r="DQ17" i="1"/>
  <c r="DM18" i="1"/>
  <c r="DQ18" i="1"/>
  <c r="DM19" i="1"/>
  <c r="DQ19" i="1"/>
  <c r="DM20" i="1"/>
  <c r="DQ20" i="1"/>
  <c r="DM21" i="1"/>
  <c r="DQ21" i="1"/>
  <c r="DM22" i="1"/>
  <c r="DQ22" i="1"/>
  <c r="DM23" i="1"/>
  <c r="DQ23" i="1"/>
  <c r="DE17" i="1"/>
  <c r="DI17" i="1"/>
  <c r="DE18" i="1"/>
  <c r="DI18" i="1"/>
  <c r="DE19" i="1"/>
  <c r="DI19" i="1"/>
  <c r="DE20" i="1"/>
  <c r="DI20" i="1"/>
  <c r="DE21" i="1"/>
  <c r="DI21" i="1"/>
  <c r="DE22" i="1"/>
  <c r="DI22" i="1"/>
  <c r="DE23" i="1"/>
  <c r="DI23" i="1"/>
  <c r="DF17" i="1"/>
  <c r="DJ17" i="1"/>
  <c r="DF18" i="1"/>
  <c r="DJ18" i="1"/>
  <c r="DF19" i="1"/>
  <c r="DJ19" i="1"/>
  <c r="DF20" i="1"/>
  <c r="DJ20" i="1"/>
  <c r="DF21" i="1"/>
  <c r="DJ21" i="1"/>
  <c r="DF22" i="1"/>
  <c r="DJ22" i="1"/>
  <c r="DF23" i="1"/>
  <c r="DJ23" i="1"/>
  <c r="CX17" i="1"/>
  <c r="DB17" i="1"/>
  <c r="CX18" i="1"/>
  <c r="DB18" i="1"/>
  <c r="CX19" i="1"/>
  <c r="DB19" i="1"/>
  <c r="CX20" i="1"/>
  <c r="DB20" i="1"/>
  <c r="CX21" i="1"/>
  <c r="DB21" i="1"/>
  <c r="CX22" i="1"/>
  <c r="DB22" i="1"/>
  <c r="CX23" i="1"/>
  <c r="DB23" i="1"/>
  <c r="CP17" i="1"/>
  <c r="CT17" i="1"/>
  <c r="CP18" i="1"/>
  <c r="CT18" i="1"/>
  <c r="CP19" i="1"/>
  <c r="CT19" i="1"/>
  <c r="CP20" i="1"/>
  <c r="CT20" i="1"/>
  <c r="CP21" i="1"/>
  <c r="CT21" i="1"/>
  <c r="CP22" i="1"/>
  <c r="CT22" i="1"/>
  <c r="CP23" i="1"/>
  <c r="CT23" i="1"/>
  <c r="CH17" i="1"/>
  <c r="CL17" i="1"/>
  <c r="CH18" i="1"/>
  <c r="CL18" i="1"/>
  <c r="CH19" i="1"/>
  <c r="CL19" i="1"/>
  <c r="CH20" i="1"/>
  <c r="CL20" i="1"/>
  <c r="CH21" i="1"/>
  <c r="CL21" i="1"/>
  <c r="CH22" i="1"/>
  <c r="CL22" i="1"/>
  <c r="CH23" i="1"/>
  <c r="CL23" i="1"/>
  <c r="BZ17" i="1"/>
  <c r="CD17" i="1"/>
  <c r="BZ18" i="1"/>
  <c r="CD18" i="1"/>
  <c r="BZ19" i="1"/>
  <c r="CD19" i="1"/>
  <c r="BZ20" i="1"/>
  <c r="CD20" i="1"/>
  <c r="BZ21" i="1"/>
  <c r="CD21" i="1"/>
  <c r="BZ22" i="1"/>
  <c r="CD22" i="1"/>
  <c r="BZ23" i="1"/>
  <c r="CD23" i="1"/>
  <c r="BU18" i="1"/>
  <c r="BQ22" i="1"/>
  <c r="BR17" i="1"/>
  <c r="BV17" i="1"/>
  <c r="BQ20" i="1"/>
  <c r="BU20" i="1"/>
  <c r="BR21" i="1"/>
  <c r="BV21" i="1"/>
  <c r="BQ24" i="1"/>
  <c r="BU24" i="1"/>
  <c r="BQ18" i="1"/>
  <c r="BU22" i="1"/>
  <c r="BQ19" i="1"/>
  <c r="BU19" i="1"/>
  <c r="BR20" i="1"/>
  <c r="BV20" i="1"/>
  <c r="BJ17" i="1"/>
  <c r="BN17" i="1"/>
  <c r="BJ18" i="1"/>
  <c r="BN18" i="1"/>
  <c r="BJ19" i="1"/>
  <c r="BN19" i="1"/>
  <c r="BJ20" i="1"/>
  <c r="BN20" i="1"/>
  <c r="BJ21" i="1"/>
  <c r="BN21" i="1"/>
  <c r="BJ22" i="1"/>
  <c r="BN22" i="1"/>
  <c r="BJ23" i="1"/>
  <c r="BN23" i="1"/>
  <c r="G24" i="1"/>
  <c r="R20" i="1"/>
  <c r="R24" i="1"/>
  <c r="B20" i="1"/>
  <c r="G21" i="1"/>
  <c r="N20" i="1"/>
  <c r="N24" i="1"/>
  <c r="L34" i="1" s="1"/>
  <c r="F24" i="1"/>
  <c r="R18" i="1"/>
  <c r="R22" i="1"/>
  <c r="C20" i="1"/>
  <c r="N18" i="1"/>
  <c r="N22" i="1"/>
  <c r="E17" i="1"/>
  <c r="F21" i="1"/>
  <c r="B24" i="1"/>
  <c r="C24" i="1"/>
  <c r="F20" i="1"/>
  <c r="G20" i="1"/>
  <c r="R19" i="1"/>
  <c r="R21" i="1"/>
  <c r="E21" i="1"/>
  <c r="B21" i="1"/>
  <c r="C21" i="1"/>
  <c r="F17" i="1"/>
  <c r="G17" i="1"/>
  <c r="N17" i="1"/>
  <c r="N19" i="1"/>
  <c r="N21" i="1"/>
  <c r="D17" i="1"/>
  <c r="D21" i="1"/>
  <c r="H17" i="1"/>
  <c r="H21" i="1"/>
  <c r="O17" i="1"/>
  <c r="O18" i="1"/>
  <c r="O19" i="1"/>
  <c r="O20" i="1"/>
  <c r="O21" i="1"/>
  <c r="O22" i="1"/>
  <c r="O23" i="1"/>
  <c r="D20" i="1"/>
  <c r="D24" i="1"/>
  <c r="E24" i="1"/>
  <c r="H24" i="1"/>
  <c r="B22" i="1"/>
  <c r="C18" i="1"/>
  <c r="C22" i="1"/>
  <c r="D18" i="1"/>
  <c r="D22" i="1"/>
  <c r="E18" i="1"/>
  <c r="E22" i="1"/>
  <c r="F18" i="1"/>
  <c r="F22" i="1"/>
  <c r="G18" i="1"/>
  <c r="G22" i="1"/>
  <c r="H18" i="1"/>
  <c r="H22" i="1"/>
  <c r="P17" i="1"/>
  <c r="L18" i="1"/>
  <c r="P18" i="1"/>
  <c r="L19" i="1"/>
  <c r="P19" i="1"/>
  <c r="L20" i="1"/>
  <c r="P20" i="1"/>
  <c r="L21" i="1"/>
  <c r="P21" i="1"/>
  <c r="L22" i="1"/>
  <c r="P22" i="1"/>
  <c r="L23" i="1"/>
  <c r="P23" i="1"/>
  <c r="E20" i="1"/>
  <c r="H20" i="1"/>
  <c r="B19" i="1"/>
  <c r="C19" i="1"/>
  <c r="D19" i="1"/>
  <c r="E19" i="1"/>
  <c r="F19" i="1"/>
  <c r="G19" i="1"/>
  <c r="H19" i="1"/>
  <c r="M17" i="1"/>
  <c r="Q17" i="1"/>
  <c r="M18" i="1"/>
  <c r="Q18" i="1"/>
  <c r="M19" i="1"/>
  <c r="Q19" i="1"/>
  <c r="M20" i="1"/>
  <c r="Q20" i="1"/>
  <c r="M21" i="1"/>
  <c r="Q21" i="1"/>
  <c r="M22" i="1"/>
  <c r="Q22" i="1"/>
  <c r="M23" i="1"/>
  <c r="Q23" i="1"/>
  <c r="B9" i="8"/>
  <c r="B22" i="5"/>
  <c r="D22" i="5"/>
  <c r="I22" i="5"/>
  <c r="E22" i="5"/>
  <c r="G22" i="5"/>
  <c r="F22" i="5" l="1"/>
  <c r="F23" i="5" s="1"/>
  <c r="F7" i="4" s="1"/>
  <c r="F8" i="4" s="1"/>
  <c r="H22" i="5"/>
  <c r="DT30" i="1"/>
  <c r="DT32" i="1"/>
  <c r="DT28" i="1"/>
  <c r="DT31" i="1"/>
  <c r="DT27" i="1"/>
  <c r="DT33" i="1"/>
  <c r="DL31" i="1"/>
  <c r="DL28" i="1"/>
  <c r="AZ31" i="1"/>
  <c r="DL30" i="1"/>
  <c r="DL27" i="1"/>
  <c r="CN34" i="1"/>
  <c r="DL32" i="1"/>
  <c r="DD33" i="1"/>
  <c r="DL33" i="1"/>
  <c r="DL29" i="1"/>
  <c r="DL34" i="1"/>
  <c r="DD27" i="1"/>
  <c r="DD34" i="1"/>
  <c r="DD28" i="1"/>
  <c r="DD29" i="1"/>
  <c r="DD32" i="1"/>
  <c r="CF34" i="1"/>
  <c r="DD31" i="1"/>
  <c r="DD30" i="1"/>
  <c r="CV28" i="1"/>
  <c r="CV32" i="1"/>
  <c r="CV29" i="1"/>
  <c r="CV31" i="1"/>
  <c r="CV33" i="1"/>
  <c r="CV34" i="1"/>
  <c r="CV30" i="1"/>
  <c r="CV27" i="1"/>
  <c r="CN33" i="1"/>
  <c r="CN30" i="1"/>
  <c r="CN32" i="1"/>
  <c r="CN28" i="1"/>
  <c r="CN31" i="1"/>
  <c r="CN29" i="1"/>
  <c r="CF29" i="1"/>
  <c r="CN27" i="1"/>
  <c r="CF28" i="1"/>
  <c r="BX27" i="1"/>
  <c r="CF31" i="1"/>
  <c r="BP32" i="1"/>
  <c r="CF30" i="1"/>
  <c r="CF33" i="1"/>
  <c r="BX29" i="1"/>
  <c r="CF32" i="1"/>
  <c r="CF27" i="1"/>
  <c r="BX30" i="1"/>
  <c r="BX32" i="1"/>
  <c r="BX28" i="1"/>
  <c r="BX31" i="1"/>
  <c r="BP33" i="1"/>
  <c r="BX33" i="1"/>
  <c r="BX34" i="1"/>
  <c r="BP30" i="1"/>
  <c r="BP29" i="1"/>
  <c r="BH27" i="1"/>
  <c r="BH34" i="1"/>
  <c r="BP34" i="1"/>
  <c r="BP28" i="1"/>
  <c r="BP27" i="1"/>
  <c r="BP31" i="1"/>
  <c r="BH32" i="1"/>
  <c r="BH29" i="1"/>
  <c r="BH30" i="1"/>
  <c r="BH31" i="1"/>
  <c r="BH28" i="1"/>
  <c r="BH33" i="1"/>
  <c r="AJ32" i="1"/>
  <c r="AJ31" i="1"/>
  <c r="AJ30" i="1"/>
  <c r="AJ29" i="1"/>
  <c r="AJ28" i="1"/>
  <c r="AJ27" i="1"/>
  <c r="AJ34" i="1"/>
  <c r="AJ33" i="1"/>
  <c r="AB33" i="1"/>
  <c r="AB31" i="1"/>
  <c r="AB29" i="1"/>
  <c r="AB28" i="1"/>
  <c r="AB27" i="1"/>
  <c r="T33" i="1"/>
  <c r="T32" i="1"/>
  <c r="T31" i="1"/>
  <c r="T30" i="1"/>
  <c r="T29" i="1"/>
  <c r="T28" i="1"/>
  <c r="T27" i="1"/>
  <c r="AB32" i="1"/>
  <c r="AB30" i="1"/>
  <c r="L32" i="1"/>
  <c r="L30" i="1"/>
  <c r="L28" i="1"/>
  <c r="L33" i="1"/>
  <c r="L31" i="1"/>
  <c r="L29" i="1"/>
  <c r="L27" i="1"/>
  <c r="B29" i="1"/>
  <c r="B34" i="1"/>
  <c r="B30" i="1"/>
  <c r="B27" i="1"/>
  <c r="B28" i="1"/>
  <c r="B31" i="1"/>
  <c r="B32" i="1"/>
  <c r="H23" i="5"/>
  <c r="H7" i="4" s="1"/>
  <c r="H8" i="4" s="1"/>
  <c r="D23" i="5"/>
  <c r="D7" i="4" s="1"/>
  <c r="D8" i="4" s="1"/>
  <c r="I23" i="5"/>
  <c r="I7" i="4" s="1"/>
  <c r="I8" i="4" s="1"/>
  <c r="G23" i="5"/>
  <c r="G7" i="4" s="1"/>
  <c r="G8" i="4" s="1"/>
  <c r="E23" i="5"/>
  <c r="E7" i="4" s="1"/>
  <c r="E8" i="4" s="1"/>
  <c r="B23" i="5"/>
  <c r="B7" i="4" s="1"/>
  <c r="B8" i="4" s="1"/>
  <c r="B10" i="4" l="1"/>
  <c r="B37" i="1"/>
  <c r="AZ39" i="1"/>
  <c r="CF38" i="1"/>
  <c r="DL39" i="1"/>
  <c r="CF37" i="1"/>
  <c r="CV38" i="1"/>
  <c r="BH37" i="1"/>
  <c r="CV39" i="1"/>
  <c r="CV37" i="1"/>
  <c r="DL37" i="1"/>
  <c r="AZ37" i="1"/>
  <c r="CN38" i="1"/>
  <c r="AR37" i="1"/>
  <c r="CN37" i="1"/>
  <c r="DL38" i="1"/>
  <c r="BH38" i="1"/>
  <c r="BX39" i="1"/>
  <c r="L37" i="1"/>
  <c r="BP39" i="1"/>
  <c r="BP38" i="1"/>
  <c r="AZ38" i="1"/>
  <c r="DT37" i="1"/>
  <c r="CF39" i="1"/>
  <c r="BX38" i="1"/>
  <c r="AB37" i="1"/>
  <c r="DD37" i="1"/>
  <c r="CN39" i="1"/>
  <c r="BH39" i="1"/>
  <c r="L38" i="1"/>
  <c r="L39" i="1"/>
  <c r="AR38" i="1"/>
  <c r="AR39" i="1"/>
  <c r="DT39" i="1"/>
  <c r="DT38" i="1"/>
  <c r="BX37" i="1"/>
  <c r="BP37" i="1"/>
  <c r="T37" i="1"/>
  <c r="T39" i="1"/>
  <c r="T38" i="1"/>
  <c r="AB38" i="1"/>
  <c r="AB39" i="1"/>
  <c r="AJ37" i="1"/>
  <c r="AJ39" i="1"/>
  <c r="AJ38" i="1"/>
  <c r="DD39" i="1"/>
  <c r="DD38" i="1"/>
  <c r="F9" i="8"/>
  <c r="C9" i="8"/>
  <c r="E9" i="8"/>
  <c r="D9" i="8"/>
  <c r="H9" i="8"/>
  <c r="G9" i="8"/>
  <c r="B59" i="1"/>
  <c r="B12" i="8" l="1"/>
  <c r="B14" i="8" s="1"/>
  <c r="B42" i="1"/>
  <c r="B16" i="8" l="1"/>
  <c r="B47" i="1"/>
  <c r="B38" i="1"/>
  <c r="B39" i="1"/>
  <c r="B49" i="1" s="1"/>
  <c r="B23" i="8" l="1"/>
  <c r="B30" i="8"/>
  <c r="B44" i="1"/>
  <c r="B43" i="1"/>
  <c r="B48" i="1"/>
  <c r="B63" i="1" l="1"/>
</calcChain>
</file>

<file path=xl/sharedStrings.xml><?xml version="1.0" encoding="utf-8"?>
<sst xmlns="http://schemas.openxmlformats.org/spreadsheetml/2006/main" count="96" uniqueCount="73">
  <si>
    <t>C-weighting</t>
  </si>
  <si>
    <t>A-weighting</t>
  </si>
  <si>
    <r>
      <t>L</t>
    </r>
    <r>
      <rPr>
        <b/>
        <vertAlign val="subscript"/>
        <sz val="12"/>
        <rFont val="Calibri"/>
        <family val="2"/>
        <scheme val="minor"/>
      </rPr>
      <t>C</t>
    </r>
    <r>
      <rPr>
        <b/>
        <sz val="12"/>
        <rFont val="Calibri"/>
        <family val="2"/>
        <scheme val="minor"/>
      </rPr>
      <t>-L</t>
    </r>
    <r>
      <rPr>
        <b/>
        <vertAlign val="subscript"/>
        <sz val="12"/>
        <rFont val="Calibri"/>
        <family val="2"/>
        <scheme val="minor"/>
      </rPr>
      <t>A</t>
    </r>
  </si>
  <si>
    <r>
      <t>d</t>
    </r>
    <r>
      <rPr>
        <b/>
        <vertAlign val="subscript"/>
        <sz val="12"/>
        <rFont val="Calibri"/>
        <family val="2"/>
        <scheme val="minor"/>
      </rPr>
      <t>i</t>
    </r>
  </si>
  <si>
    <t>α:</t>
  </si>
  <si>
    <t>Protection performance x (%)</t>
  </si>
  <si>
    <t>Frequency, f (Hz)</t>
  </si>
  <si>
    <t>Mean, mf (dB)</t>
  </si>
  <si>
    <t>Standard deviation, sf (dB)</t>
  </si>
  <si>
    <t>αsf (dB)</t>
  </si>
  <si>
    <t>Annex A: Example of the calculation of the assumed protection values, APVfx</t>
  </si>
  <si>
    <t>Input data</t>
  </si>
  <si>
    <t>Results</t>
  </si>
  <si>
    <t>ISO 4869-2 Acoustics – Hearing protectors – Estimation of effective A-weighted sound pressure levels when hearing protectors are worn</t>
  </si>
  <si>
    <t>Frequency weighting A</t>
  </si>
  <si>
    <t>Annex C: Example of calculation and use of H, M and L values</t>
  </si>
  <si>
    <t>C.1 Calculation of H, M and L values for a particular hearing protector</t>
  </si>
  <si>
    <t>Octave-band sound pressure levels of the noise together with APV results from Annex A are used as input data in Annex B</t>
  </si>
  <si>
    <t>Annex D: Example of the calculation and use of SNR values</t>
  </si>
  <si>
    <t>D.1 Calculation of the SNR value for a particular hearing protector</t>
  </si>
  <si>
    <t>the A-weighted sound pressure level has been measured and a reasonable estimate of (LC-LA) is available</t>
  </si>
  <si>
    <r>
      <t>sound attenuation a</t>
    </r>
    <r>
      <rPr>
        <i/>
        <vertAlign val="subscript"/>
        <sz val="12"/>
        <rFont val="Calibri"/>
        <family val="2"/>
        <scheme val="minor"/>
      </rPr>
      <t>j</t>
    </r>
    <r>
      <rPr>
        <i/>
        <sz val="12"/>
        <rFont val="Calibri"/>
        <family val="2"/>
        <scheme val="minor"/>
      </rPr>
      <t xml:space="preserve"> subject j</t>
    </r>
  </si>
  <si>
    <r>
      <t>a</t>
    </r>
    <r>
      <rPr>
        <i/>
        <vertAlign val="subscript"/>
        <sz val="12"/>
        <rFont val="Calibri"/>
        <family val="2"/>
        <scheme val="minor"/>
      </rPr>
      <t>j</t>
    </r>
    <r>
      <rPr>
        <i/>
        <sz val="12"/>
        <rFont val="Calibri"/>
        <family val="2"/>
        <scheme val="minor"/>
      </rPr>
      <t xml:space="preserve"> from Annex A   j=1</t>
    </r>
  </si>
  <si>
    <t>j=2</t>
  </si>
  <si>
    <t>j=3</t>
  </si>
  <si>
    <r>
      <t>L</t>
    </r>
    <r>
      <rPr>
        <i/>
        <vertAlign val="subscript"/>
        <sz val="12"/>
        <rFont val="Calibri"/>
        <family val="2"/>
        <scheme val="minor"/>
      </rPr>
      <t>j</t>
    </r>
  </si>
  <si>
    <r>
      <t>M</t>
    </r>
    <r>
      <rPr>
        <i/>
        <vertAlign val="subscript"/>
        <sz val="12"/>
        <rFont val="Calibri"/>
        <family val="2"/>
        <scheme val="minor"/>
      </rPr>
      <t>j</t>
    </r>
  </si>
  <si>
    <r>
      <t>H</t>
    </r>
    <r>
      <rPr>
        <i/>
        <vertAlign val="subscript"/>
        <sz val="12"/>
        <rFont val="Calibri"/>
        <family val="2"/>
        <scheme val="minor"/>
      </rPr>
      <t>j</t>
    </r>
  </si>
  <si>
    <r>
      <t>H</t>
    </r>
    <r>
      <rPr>
        <i/>
        <vertAlign val="subscript"/>
        <sz val="12"/>
        <rFont val="Calibri"/>
        <family val="2"/>
        <scheme val="minor"/>
      </rPr>
      <t>m</t>
    </r>
  </si>
  <si>
    <r>
      <t>M</t>
    </r>
    <r>
      <rPr>
        <i/>
        <vertAlign val="subscript"/>
        <sz val="12"/>
        <rFont val="Calibri"/>
        <family val="2"/>
        <scheme val="minor"/>
      </rPr>
      <t>m</t>
    </r>
  </si>
  <si>
    <r>
      <t>L</t>
    </r>
    <r>
      <rPr>
        <i/>
        <vertAlign val="subscript"/>
        <sz val="12"/>
        <rFont val="Calibri"/>
        <family val="2"/>
        <scheme val="minor"/>
      </rPr>
      <t>m</t>
    </r>
  </si>
  <si>
    <r>
      <t>H</t>
    </r>
    <r>
      <rPr>
        <i/>
        <vertAlign val="subscript"/>
        <sz val="12"/>
        <rFont val="Calibri"/>
        <family val="2"/>
        <scheme val="minor"/>
      </rPr>
      <t>s</t>
    </r>
  </si>
  <si>
    <r>
      <t>M</t>
    </r>
    <r>
      <rPr>
        <i/>
        <vertAlign val="subscript"/>
        <sz val="12"/>
        <rFont val="Calibri"/>
        <family val="2"/>
        <scheme val="minor"/>
      </rPr>
      <t>s</t>
    </r>
  </si>
  <si>
    <r>
      <t>L</t>
    </r>
    <r>
      <rPr>
        <i/>
        <vertAlign val="subscript"/>
        <sz val="12"/>
        <rFont val="Calibri"/>
        <family val="2"/>
        <scheme val="minor"/>
      </rPr>
      <t>s</t>
    </r>
  </si>
  <si>
    <t>j=4</t>
  </si>
  <si>
    <t>j=5</t>
  </si>
  <si>
    <t>j=6</t>
  </si>
  <si>
    <t>j=7</t>
  </si>
  <si>
    <t>j=8</t>
  </si>
  <si>
    <t>j=9</t>
  </si>
  <si>
    <t>j=10</t>
  </si>
  <si>
    <t>j=11</t>
  </si>
  <si>
    <t>j=12</t>
  </si>
  <si>
    <t>j=13</t>
  </si>
  <si>
    <t>j=14</t>
  </si>
  <si>
    <t>j=15</t>
  </si>
  <si>
    <t>j=16</t>
  </si>
  <si>
    <r>
      <t>LAf(k) - a</t>
    </r>
    <r>
      <rPr>
        <i/>
        <vertAlign val="subscript"/>
        <sz val="12"/>
        <rFont val="Calibri"/>
        <family val="2"/>
        <scheme val="minor"/>
      </rPr>
      <t>j</t>
    </r>
    <r>
      <rPr>
        <i/>
        <sz val="12"/>
        <rFont val="Calibri"/>
        <family val="2"/>
        <scheme val="minor"/>
      </rPr>
      <t xml:space="preserve">f(k)     </t>
    </r>
  </si>
  <si>
    <r>
      <t>SNR</t>
    </r>
    <r>
      <rPr>
        <i/>
        <vertAlign val="subscript"/>
        <sz val="12"/>
        <rFont val="Calibri"/>
        <family val="2"/>
        <scheme val="minor"/>
      </rPr>
      <t>j</t>
    </r>
  </si>
  <si>
    <r>
      <t>SNR</t>
    </r>
    <r>
      <rPr>
        <i/>
        <vertAlign val="subscript"/>
        <sz val="12"/>
        <rFont val="Calibri"/>
        <family val="2"/>
        <scheme val="minor"/>
      </rPr>
      <t>m</t>
    </r>
  </si>
  <si>
    <r>
      <t>SNR</t>
    </r>
    <r>
      <rPr>
        <i/>
        <vertAlign val="subscript"/>
        <sz val="12"/>
        <rFont val="Calibri"/>
        <family val="2"/>
        <scheme val="minor"/>
      </rPr>
      <t>s</t>
    </r>
  </si>
  <si>
    <t>Octave-band sound pressure levels of the noise from Annex B together with sound attenuation data from Annex A are used as input data in Annex C</t>
  </si>
  <si>
    <t>Sound attenuation data and protection performance are used as input data in Annex A</t>
  </si>
  <si>
    <t>Octave-band sound pressure levels of the noise from Annex B together with sound attenuation data from Annex A are used as input data in Annex D</t>
  </si>
  <si>
    <t>Annex B: Example of the calculation of L'pAx according to the octave-band method</t>
  </si>
  <si>
    <t>Lp</t>
  </si>
  <si>
    <t>j=1</t>
  </si>
  <si>
    <t>A-weighed octave-band sound pressure level of the noise, Lp,f(k)+Af(k) (dB)</t>
  </si>
  <si>
    <t>Measured octave-band sound pressure level of the noise, Lp,f (dB)</t>
  </si>
  <si>
    <t>Annex B: Example of the calculation of L'p,Ax according to the octave-band method</t>
  </si>
  <si>
    <t>A-weighted noise, Lp,Af(k)i (dB), from Table 2       i=1</t>
  </si>
  <si>
    <r>
      <t>Lp,Af(k)i - a</t>
    </r>
    <r>
      <rPr>
        <i/>
        <vertAlign val="subscript"/>
        <sz val="12"/>
        <rFont val="Calibri"/>
        <family val="2"/>
        <scheme val="minor"/>
      </rPr>
      <t>j</t>
    </r>
    <r>
      <rPr>
        <i/>
        <sz val="12"/>
        <rFont val="Calibri"/>
        <family val="2"/>
        <scheme val="minor"/>
      </rPr>
      <t>f(k)    i= 1</t>
    </r>
  </si>
  <si>
    <t>(Lp,C-Lp,A) from noise in Annex B</t>
  </si>
  <si>
    <t>C-weighting octave-band sound pressure level of the noise</t>
  </si>
  <si>
    <t>A-weighting octave-band sound pressure level of the noise</t>
  </si>
  <si>
    <t xml:space="preserve">Calculation of Lp,Ax  and Lp,Cx of the noise from table above, </t>
  </si>
  <si>
    <t>with 63 Hz data deleted for HML and SNR calculations (see tabs for Annex C and D)</t>
  </si>
  <si>
    <t>C.2 Use of H84, M84 and L84 values to estimate L'p,A84 for a particular hearing protector in a specific noise situation</t>
  </si>
  <si>
    <t>D.2 Use of the SNR84 value to estimate L'A84 for a particular hearing protector in a specific noise situation for which LC is known</t>
  </si>
  <si>
    <t xml:space="preserve">D.3 Use of the SNR84 value to estimate L'A84 for a particular hearing protector in a specific noise situation in which </t>
  </si>
  <si>
    <t>A-weighted pink noise, LAf(k) (dB), from Table 3</t>
  </si>
  <si>
    <t xml:space="preserve">Note: The formulas in this sheet are not locked. This allows the reader to investigate the details of the calculation. </t>
  </si>
  <si>
    <t>Care should be taken to not change the calculation procedures. Otherwise the procedure of ISO 4869-2 will not be reproduced.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</si>
</sst>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</font>
    <font>
      <sz val="11"/>
      <color rgb="FF3F3F7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sz val="12"/>
      <name val="Arial"/>
      <family val="2"/>
    </font>
    <font>
      <sz val="12"/>
      <name val="Calibri"/>
      <family val="2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b/>
      <sz val="14"/>
      <color theme="3"/>
      <name val="Calibri"/>
      <family val="2"/>
      <scheme val="minor"/>
    </font>
    <font>
      <i/>
      <sz val="10"/>
      <name val="Calibri"/>
      <family val="2"/>
      <scheme val="minor"/>
    </font>
    <font>
      <i/>
      <sz val="12"/>
      <color theme="1" tint="0.34998626667073579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i/>
      <vertAlign val="subscript"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3" fillId="2" borderId="2" applyNumberFormat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" fillId="0" borderId="0"/>
  </cellStyleXfs>
  <cellXfs count="31">
    <xf numFmtId="0" fontId="0" fillId="0" borderId="0" xfId="0"/>
    <xf numFmtId="0" fontId="0" fillId="0" borderId="0" xfId="0" applyFill="1" applyBorder="1"/>
    <xf numFmtId="0" fontId="5" fillId="0" borderId="0" xfId="1" applyFont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Alignment="1">
      <alignment horizontal="right"/>
    </xf>
    <xf numFmtId="164" fontId="7" fillId="0" borderId="0" xfId="0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5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7" fillId="0" borderId="0" xfId="0" applyFont="1" applyAlignment="1">
      <alignment horizontal="left"/>
    </xf>
    <xf numFmtId="0" fontId="5" fillId="0" borderId="0" xfId="1" applyFont="1" applyAlignment="1">
      <alignment horizontal="left"/>
    </xf>
    <xf numFmtId="164" fontId="3" fillId="2" borderId="2" xfId="2" applyNumberFormat="1" applyAlignment="1">
      <alignment horizontal="center"/>
    </xf>
    <xf numFmtId="164" fontId="12" fillId="3" borderId="1" xfId="4" applyNumberFormat="1" applyBorder="1" applyAlignment="1">
      <alignment horizontal="center"/>
    </xf>
    <xf numFmtId="0" fontId="13" fillId="0" borderId="0" xfId="0" applyFont="1"/>
    <xf numFmtId="164" fontId="3" fillId="0" borderId="2" xfId="2" applyNumberFormat="1" applyFill="1" applyAlignment="1">
      <alignment horizontal="center"/>
    </xf>
    <xf numFmtId="0" fontId="14" fillId="0" borderId="0" xfId="0" applyFont="1"/>
    <xf numFmtId="0" fontId="15" fillId="0" borderId="0" xfId="3" applyFont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/>
    <xf numFmtId="1" fontId="12" fillId="3" borderId="1" xfId="4" applyNumberFormat="1" applyBorder="1" applyAlignment="1">
      <alignment horizontal="center"/>
    </xf>
    <xf numFmtId="165" fontId="3" fillId="0" borderId="2" xfId="2" applyNumberFormat="1" applyFill="1" applyAlignment="1">
      <alignment horizontal="center"/>
    </xf>
    <xf numFmtId="0" fontId="16" fillId="0" borderId="0" xfId="1" applyFont="1" applyAlignment="1">
      <alignment horizontal="left"/>
    </xf>
    <xf numFmtId="0" fontId="17" fillId="0" borderId="0" xfId="1" applyFont="1" applyAlignment="1">
      <alignment horizontal="right"/>
    </xf>
    <xf numFmtId="0" fontId="18" fillId="0" borderId="0" xfId="0" applyFont="1"/>
    <xf numFmtId="164" fontId="18" fillId="0" borderId="0" xfId="0" applyNumberFormat="1" applyFont="1"/>
    <xf numFmtId="1" fontId="3" fillId="2" borderId="2" xfId="2" applyNumberFormat="1" applyAlignment="1">
      <alignment horizontal="center"/>
    </xf>
    <xf numFmtId="165" fontId="18" fillId="0" borderId="0" xfId="0" applyNumberFormat="1" applyFont="1"/>
    <xf numFmtId="0" fontId="5" fillId="0" borderId="0" xfId="1" applyFont="1" applyAlignment="1">
      <alignment horizontal="center"/>
    </xf>
  </cellXfs>
  <cellStyles count="6">
    <cellStyle name="60% - Accent1" xfId="4" builtinId="32"/>
    <cellStyle name="Explanatory Text" xfId="1" builtinId="53"/>
    <cellStyle name="Heading 4" xfId="3" builtinId="19"/>
    <cellStyle name="Input" xfId="2" builtinId="20"/>
    <cellStyle name="Normal" xfId="0" builtinId="0"/>
    <cellStyle name="Normal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tabSelected="1" workbookViewId="0">
      <selection activeCell="A21" sqref="A21"/>
    </sheetView>
  </sheetViews>
  <sheetFormatPr defaultColWidth="8.7109375" defaultRowHeight="12.75" x14ac:dyDescent="0.2"/>
  <cols>
    <col min="1" max="1" width="18.42578125" customWidth="1"/>
  </cols>
  <sheetData>
    <row r="1" spans="1:1" ht="18.75" x14ac:dyDescent="0.3">
      <c r="A1" s="19" t="s">
        <v>13</v>
      </c>
    </row>
    <row r="2" spans="1:1" ht="15.75" x14ac:dyDescent="0.25">
      <c r="A2" s="13"/>
    </row>
    <row r="3" spans="1:1" ht="15.75" x14ac:dyDescent="0.25">
      <c r="A3" s="13" t="s">
        <v>10</v>
      </c>
    </row>
    <row r="4" spans="1:1" x14ac:dyDescent="0.2">
      <c r="A4" s="24" t="s">
        <v>52</v>
      </c>
    </row>
    <row r="6" spans="1:1" ht="15.75" x14ac:dyDescent="0.25">
      <c r="A6" s="13" t="s">
        <v>54</v>
      </c>
    </row>
    <row r="7" spans="1:1" x14ac:dyDescent="0.2">
      <c r="A7" s="24" t="s">
        <v>17</v>
      </c>
    </row>
    <row r="9" spans="1:1" ht="15.75" x14ac:dyDescent="0.25">
      <c r="A9" s="13" t="s">
        <v>15</v>
      </c>
    </row>
    <row r="10" spans="1:1" x14ac:dyDescent="0.2">
      <c r="A10" s="24" t="s">
        <v>51</v>
      </c>
    </row>
    <row r="12" spans="1:1" ht="15.75" x14ac:dyDescent="0.25">
      <c r="A12" s="13" t="s">
        <v>18</v>
      </c>
    </row>
    <row r="13" spans="1:1" x14ac:dyDescent="0.2">
      <c r="A13" s="24" t="s">
        <v>53</v>
      </c>
    </row>
    <row r="14" spans="1:1" ht="15.75" x14ac:dyDescent="0.25">
      <c r="A14" s="13"/>
    </row>
    <row r="15" spans="1:1" ht="15.75" x14ac:dyDescent="0.25">
      <c r="A15" s="13"/>
    </row>
    <row r="16" spans="1:1" ht="15" x14ac:dyDescent="0.25">
      <c r="A16" s="14" t="s">
        <v>11</v>
      </c>
    </row>
    <row r="17" spans="1:3" ht="15" x14ac:dyDescent="0.25">
      <c r="A17" s="15" t="s">
        <v>12</v>
      </c>
    </row>
    <row r="18" spans="1:3" ht="15.75" x14ac:dyDescent="0.25">
      <c r="A18" s="13"/>
    </row>
    <row r="19" spans="1:3" ht="15.75" x14ac:dyDescent="0.25">
      <c r="A19" s="13" t="s">
        <v>71</v>
      </c>
      <c r="C19" s="24"/>
    </row>
    <row r="20" spans="1:3" ht="15.75" x14ac:dyDescent="0.25">
      <c r="A20" s="13" t="s">
        <v>72</v>
      </c>
      <c r="C20" s="24"/>
    </row>
    <row r="21" spans="1:3" ht="15.75" x14ac:dyDescent="0.25">
      <c r="A21" s="13"/>
      <c r="C21" s="24"/>
    </row>
    <row r="22" spans="1:3" ht="15.75" x14ac:dyDescent="0.25">
      <c r="A22" s="13"/>
    </row>
    <row r="23" spans="1:3" ht="15.75" x14ac:dyDescent="0.25">
      <c r="A23" s="13"/>
    </row>
    <row r="24" spans="1:3" ht="15.75" x14ac:dyDescent="0.25">
      <c r="A24" s="13"/>
    </row>
    <row r="25" spans="1:3" ht="15.75" x14ac:dyDescent="0.25">
      <c r="A25" s="13"/>
    </row>
    <row r="26" spans="1:3" ht="15.75" x14ac:dyDescent="0.25">
      <c r="A26" s="13"/>
    </row>
    <row r="27" spans="1:3" ht="15.75" x14ac:dyDescent="0.25">
      <c r="A27" s="10"/>
    </row>
    <row r="28" spans="1:3" ht="15.75" x14ac:dyDescent="0.25">
      <c r="A28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zoomScale="75" workbookViewId="0">
      <selection activeCell="B25" sqref="B25"/>
    </sheetView>
  </sheetViews>
  <sheetFormatPr defaultColWidth="8.7109375" defaultRowHeight="12.75" x14ac:dyDescent="0.2"/>
  <cols>
    <col min="1" max="1" width="72.7109375" customWidth="1"/>
    <col min="10" max="10" width="10.5703125" bestFit="1" customWidth="1"/>
    <col min="11" max="11" width="9.28515625" customWidth="1"/>
    <col min="14" max="14" width="10.5703125" bestFit="1" customWidth="1"/>
  </cols>
  <sheetData>
    <row r="1" spans="1:33" ht="18.75" x14ac:dyDescent="0.3">
      <c r="B1" s="19" t="s">
        <v>10</v>
      </c>
    </row>
    <row r="2" spans="1:33" ht="15.75" x14ac:dyDescent="0.25">
      <c r="B2" s="30" t="s">
        <v>6</v>
      </c>
      <c r="C2" s="30"/>
      <c r="D2" s="30"/>
      <c r="E2" s="30"/>
      <c r="F2" s="30"/>
      <c r="G2" s="30"/>
      <c r="H2" s="30"/>
      <c r="I2" s="30"/>
    </row>
    <row r="3" spans="1:33" ht="18.75" x14ac:dyDescent="0.35">
      <c r="A3" s="10" t="s">
        <v>21</v>
      </c>
      <c r="B3" s="7">
        <v>63</v>
      </c>
      <c r="C3" s="7">
        <v>125</v>
      </c>
      <c r="D3" s="7">
        <v>250</v>
      </c>
      <c r="E3" s="7">
        <v>500</v>
      </c>
      <c r="F3" s="7">
        <v>1000</v>
      </c>
      <c r="G3" s="7">
        <v>2000</v>
      </c>
      <c r="H3" s="7">
        <v>4000</v>
      </c>
      <c r="I3" s="7">
        <v>8000</v>
      </c>
      <c r="J3" s="3"/>
      <c r="K3" s="3"/>
      <c r="L3" s="3"/>
      <c r="M3" s="3"/>
      <c r="N3" s="3"/>
      <c r="O3" s="3"/>
      <c r="P3" s="3"/>
      <c r="Q3" s="3"/>
      <c r="R3" s="3"/>
      <c r="S3" s="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5.75" x14ac:dyDescent="0.25">
      <c r="A4" s="10" t="s">
        <v>56</v>
      </c>
      <c r="B4" s="28">
        <v>4</v>
      </c>
      <c r="C4" s="28">
        <v>8</v>
      </c>
      <c r="D4" s="28">
        <v>13</v>
      </c>
      <c r="E4" s="28">
        <v>18</v>
      </c>
      <c r="F4" s="28">
        <v>20</v>
      </c>
      <c r="G4" s="28">
        <v>30</v>
      </c>
      <c r="H4" s="28">
        <v>35</v>
      </c>
      <c r="I4" s="28">
        <v>30</v>
      </c>
      <c r="J4" s="3"/>
      <c r="K4" s="3"/>
      <c r="L4" s="3"/>
      <c r="M4" s="3"/>
      <c r="N4" s="3"/>
      <c r="O4" s="3"/>
      <c r="P4" s="3"/>
      <c r="Q4" s="3"/>
      <c r="R4" s="3"/>
      <c r="S4" s="4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.75" x14ac:dyDescent="0.25">
      <c r="A5" s="10">
        <v>2</v>
      </c>
      <c r="B5" s="28">
        <v>6</v>
      </c>
      <c r="C5" s="28">
        <v>12</v>
      </c>
      <c r="D5" s="28">
        <v>16</v>
      </c>
      <c r="E5" s="28">
        <v>21</v>
      </c>
      <c r="F5" s="28">
        <v>29</v>
      </c>
      <c r="G5" s="28">
        <v>35</v>
      </c>
      <c r="H5" s="28">
        <v>47</v>
      </c>
      <c r="I5" s="28">
        <v>35</v>
      </c>
      <c r="J5" s="3"/>
      <c r="K5" s="3"/>
      <c r="L5" s="3"/>
      <c r="M5" s="3"/>
      <c r="N5" s="3"/>
      <c r="O5" s="3"/>
      <c r="P5" s="3"/>
      <c r="Q5" s="3"/>
      <c r="R5" s="3"/>
      <c r="S5" s="4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5.75" x14ac:dyDescent="0.25">
      <c r="A6" s="10">
        <v>3</v>
      </c>
      <c r="B6" s="28">
        <v>10</v>
      </c>
      <c r="C6" s="28">
        <v>16</v>
      </c>
      <c r="D6" s="28">
        <v>17</v>
      </c>
      <c r="E6" s="28">
        <v>23</v>
      </c>
      <c r="F6" s="28">
        <v>25</v>
      </c>
      <c r="G6" s="28">
        <v>32</v>
      </c>
      <c r="H6" s="28">
        <v>48</v>
      </c>
      <c r="I6" s="28">
        <v>37</v>
      </c>
      <c r="J6" s="3"/>
      <c r="K6" s="3"/>
      <c r="L6" s="3"/>
      <c r="M6" s="3"/>
      <c r="N6" s="3"/>
      <c r="O6" s="3"/>
      <c r="P6" s="3"/>
      <c r="Q6" s="3"/>
      <c r="R6" s="3"/>
      <c r="S6" s="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5.75" x14ac:dyDescent="0.25">
      <c r="A7" s="10">
        <v>4</v>
      </c>
      <c r="B7" s="28">
        <v>3</v>
      </c>
      <c r="C7" s="28">
        <v>7</v>
      </c>
      <c r="D7" s="28">
        <v>12</v>
      </c>
      <c r="E7" s="28">
        <v>18</v>
      </c>
      <c r="F7" s="28">
        <v>20</v>
      </c>
      <c r="G7" s="28">
        <v>25</v>
      </c>
      <c r="H7" s="28">
        <v>33</v>
      </c>
      <c r="I7" s="28">
        <v>30</v>
      </c>
      <c r="J7" s="3"/>
      <c r="K7" s="3"/>
      <c r="L7" s="3"/>
      <c r="M7" s="3"/>
      <c r="N7" s="3"/>
      <c r="O7" s="3"/>
      <c r="P7" s="3"/>
      <c r="Q7" s="3"/>
      <c r="R7" s="3"/>
      <c r="S7" s="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.75" x14ac:dyDescent="0.25">
      <c r="A8" s="10">
        <v>5</v>
      </c>
      <c r="B8" s="28">
        <v>8</v>
      </c>
      <c r="C8" s="28">
        <v>10</v>
      </c>
      <c r="D8" s="28">
        <v>16</v>
      </c>
      <c r="E8" s="28">
        <v>16</v>
      </c>
      <c r="F8" s="28">
        <v>25</v>
      </c>
      <c r="G8" s="28">
        <v>27</v>
      </c>
      <c r="H8" s="28">
        <v>43</v>
      </c>
      <c r="I8" s="28">
        <v>32</v>
      </c>
      <c r="J8" s="3"/>
      <c r="K8" s="3"/>
      <c r="L8" s="3"/>
      <c r="M8" s="3"/>
      <c r="N8" s="3"/>
      <c r="O8" s="3"/>
      <c r="P8" s="3"/>
      <c r="Q8" s="3"/>
      <c r="R8" s="3"/>
      <c r="S8" s="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5.75" x14ac:dyDescent="0.25">
      <c r="A9" s="10">
        <v>6</v>
      </c>
      <c r="B9" s="28">
        <v>4</v>
      </c>
      <c r="C9" s="28">
        <v>7</v>
      </c>
      <c r="D9" s="28">
        <v>10</v>
      </c>
      <c r="E9" s="28">
        <v>15</v>
      </c>
      <c r="F9" s="28">
        <v>19</v>
      </c>
      <c r="G9" s="28">
        <v>32</v>
      </c>
      <c r="H9" s="28">
        <v>35</v>
      </c>
      <c r="I9" s="28">
        <v>31</v>
      </c>
      <c r="J9" s="3"/>
      <c r="K9" s="3"/>
      <c r="L9" s="3"/>
      <c r="M9" s="3"/>
      <c r="N9" s="3"/>
      <c r="O9" s="3"/>
      <c r="P9" s="3"/>
      <c r="Q9" s="3"/>
      <c r="R9" s="3"/>
      <c r="S9" s="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5.75" x14ac:dyDescent="0.25">
      <c r="A10" s="10">
        <v>7</v>
      </c>
      <c r="B10" s="28">
        <v>5</v>
      </c>
      <c r="C10" s="28">
        <v>5</v>
      </c>
      <c r="D10" s="28">
        <v>9</v>
      </c>
      <c r="E10" s="28">
        <v>16</v>
      </c>
      <c r="F10" s="28">
        <v>20</v>
      </c>
      <c r="G10" s="28">
        <v>25</v>
      </c>
      <c r="H10" s="28">
        <v>30</v>
      </c>
      <c r="I10" s="28">
        <v>28</v>
      </c>
      <c r="J10" s="3"/>
      <c r="K10" s="3"/>
      <c r="L10" s="3"/>
      <c r="M10" s="3"/>
      <c r="N10" s="3"/>
      <c r="O10" s="3"/>
      <c r="P10" s="3"/>
      <c r="Q10" s="3"/>
      <c r="R10" s="3"/>
      <c r="S10" s="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5.75" x14ac:dyDescent="0.25">
      <c r="A11" s="10">
        <v>8</v>
      </c>
      <c r="B11" s="28">
        <v>15</v>
      </c>
      <c r="C11" s="28">
        <v>15</v>
      </c>
      <c r="D11" s="28">
        <v>21</v>
      </c>
      <c r="E11" s="28">
        <v>26</v>
      </c>
      <c r="F11" s="28">
        <v>25</v>
      </c>
      <c r="G11" s="28">
        <v>38</v>
      </c>
      <c r="H11" s="28">
        <v>46</v>
      </c>
      <c r="I11" s="28">
        <v>38</v>
      </c>
      <c r="J11" s="3"/>
      <c r="K11" s="3"/>
      <c r="L11" s="3"/>
      <c r="M11" s="3"/>
      <c r="N11" s="3"/>
      <c r="O11" s="3"/>
      <c r="P11" s="3"/>
      <c r="Q11" s="3"/>
      <c r="R11" s="3"/>
      <c r="S11" s="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5.75" x14ac:dyDescent="0.25">
      <c r="A12" s="10">
        <v>9</v>
      </c>
      <c r="B12" s="28">
        <v>5</v>
      </c>
      <c r="C12" s="28">
        <v>6</v>
      </c>
      <c r="D12" s="28">
        <v>10</v>
      </c>
      <c r="E12" s="28">
        <v>13</v>
      </c>
      <c r="F12" s="28">
        <v>19</v>
      </c>
      <c r="G12" s="28">
        <v>22</v>
      </c>
      <c r="H12" s="28">
        <v>29</v>
      </c>
      <c r="I12" s="28">
        <v>28</v>
      </c>
      <c r="J12" s="3"/>
      <c r="K12" s="3"/>
      <c r="L12" s="3"/>
      <c r="M12" s="3"/>
      <c r="N12" s="3"/>
      <c r="O12" s="3"/>
      <c r="P12" s="3"/>
      <c r="Q12" s="3"/>
      <c r="R12" s="3"/>
      <c r="S12" s="4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5.75" x14ac:dyDescent="0.25">
      <c r="A13" s="10">
        <v>10</v>
      </c>
      <c r="B13" s="28">
        <v>9</v>
      </c>
      <c r="C13" s="28">
        <v>9</v>
      </c>
      <c r="D13" s="28">
        <v>10</v>
      </c>
      <c r="E13" s="28">
        <v>19</v>
      </c>
      <c r="F13" s="28">
        <v>20</v>
      </c>
      <c r="G13" s="28">
        <v>27</v>
      </c>
      <c r="H13" s="28">
        <v>37</v>
      </c>
      <c r="I13" s="28">
        <v>31</v>
      </c>
      <c r="J13" s="3"/>
      <c r="K13" s="3"/>
      <c r="L13" s="3"/>
      <c r="M13" s="3"/>
      <c r="N13" s="3"/>
      <c r="O13" s="3"/>
      <c r="P13" s="3"/>
      <c r="Q13" s="3"/>
      <c r="R13" s="3"/>
      <c r="S13" s="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5.75" x14ac:dyDescent="0.25">
      <c r="A14" s="10">
        <v>11</v>
      </c>
      <c r="B14" s="28">
        <v>9</v>
      </c>
      <c r="C14" s="28">
        <v>16</v>
      </c>
      <c r="D14" s="28">
        <v>18</v>
      </c>
      <c r="E14" s="28">
        <v>24</v>
      </c>
      <c r="F14" s="28">
        <v>25</v>
      </c>
      <c r="G14" s="28">
        <v>35</v>
      </c>
      <c r="H14" s="28">
        <v>44</v>
      </c>
      <c r="I14" s="28">
        <v>39</v>
      </c>
      <c r="J14" s="3"/>
      <c r="K14" s="3"/>
      <c r="L14" s="3"/>
      <c r="M14" s="3"/>
      <c r="N14" s="3"/>
      <c r="O14" s="3"/>
      <c r="P14" s="3"/>
      <c r="Q14" s="3"/>
      <c r="R14" s="3"/>
      <c r="S14" s="4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5.75" x14ac:dyDescent="0.25">
      <c r="A15" s="10">
        <v>12</v>
      </c>
      <c r="B15" s="28">
        <v>5</v>
      </c>
      <c r="C15" s="28">
        <v>6</v>
      </c>
      <c r="D15" s="28">
        <v>11</v>
      </c>
      <c r="E15" s="28">
        <v>12</v>
      </c>
      <c r="F15" s="28">
        <v>17</v>
      </c>
      <c r="G15" s="28">
        <v>20</v>
      </c>
      <c r="H15" s="28">
        <v>28</v>
      </c>
      <c r="I15" s="28">
        <v>28</v>
      </c>
      <c r="J15" s="3"/>
      <c r="K15" s="3"/>
      <c r="L15" s="3"/>
      <c r="M15" s="3"/>
      <c r="N15" s="3"/>
      <c r="O15" s="3"/>
      <c r="P15" s="3"/>
      <c r="Q15" s="3"/>
      <c r="R15" s="3"/>
      <c r="S15" s="4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5.75" x14ac:dyDescent="0.25">
      <c r="A16" s="10">
        <v>13</v>
      </c>
      <c r="B16" s="28">
        <v>7</v>
      </c>
      <c r="C16" s="28">
        <v>10</v>
      </c>
      <c r="D16" s="28">
        <v>17</v>
      </c>
      <c r="E16" s="28">
        <v>22</v>
      </c>
      <c r="F16" s="28">
        <v>25</v>
      </c>
      <c r="G16" s="28">
        <v>35</v>
      </c>
      <c r="H16" s="28">
        <v>41</v>
      </c>
      <c r="I16" s="28">
        <v>44</v>
      </c>
      <c r="J16" s="3"/>
      <c r="K16" s="3"/>
      <c r="L16" s="3"/>
      <c r="M16" s="3"/>
      <c r="N16" s="3"/>
      <c r="O16" s="3"/>
      <c r="P16" s="3"/>
      <c r="Q16" s="3"/>
      <c r="R16" s="3"/>
      <c r="S16" s="4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5.75" x14ac:dyDescent="0.25">
      <c r="A17" s="10">
        <v>14</v>
      </c>
      <c r="B17" s="28">
        <v>6</v>
      </c>
      <c r="C17" s="28">
        <v>8</v>
      </c>
      <c r="D17" s="28">
        <v>16</v>
      </c>
      <c r="E17" s="28">
        <v>18</v>
      </c>
      <c r="F17" s="28">
        <v>19</v>
      </c>
      <c r="G17" s="28">
        <v>19</v>
      </c>
      <c r="H17" s="28">
        <v>30</v>
      </c>
      <c r="I17" s="28">
        <v>33</v>
      </c>
      <c r="J17" s="3"/>
      <c r="K17" s="3"/>
      <c r="L17" s="3"/>
      <c r="M17" s="3"/>
      <c r="N17" s="3"/>
      <c r="O17" s="3"/>
      <c r="P17" s="3"/>
      <c r="Q17" s="3"/>
      <c r="R17" s="3"/>
      <c r="S17" s="4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5.75" x14ac:dyDescent="0.25">
      <c r="A18" s="10">
        <v>15</v>
      </c>
      <c r="B18" s="28">
        <v>10</v>
      </c>
      <c r="C18" s="28">
        <v>12</v>
      </c>
      <c r="D18" s="28">
        <v>17</v>
      </c>
      <c r="E18" s="28">
        <v>25</v>
      </c>
      <c r="F18" s="28">
        <v>28</v>
      </c>
      <c r="G18" s="28">
        <v>33</v>
      </c>
      <c r="H18" s="28">
        <v>45</v>
      </c>
      <c r="I18" s="28">
        <v>40</v>
      </c>
      <c r="J18" s="3"/>
      <c r="K18" s="3"/>
      <c r="L18" s="3"/>
      <c r="M18" s="3"/>
      <c r="N18" s="3"/>
      <c r="O18" s="3"/>
      <c r="P18" s="3"/>
      <c r="Q18" s="3"/>
      <c r="R18" s="3"/>
      <c r="S18" s="4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5.75" x14ac:dyDescent="0.25">
      <c r="A19" s="10">
        <v>16</v>
      </c>
      <c r="B19" s="28">
        <v>12</v>
      </c>
      <c r="C19" s="28">
        <v>13</v>
      </c>
      <c r="D19" s="28">
        <v>17</v>
      </c>
      <c r="E19" s="28">
        <v>27</v>
      </c>
      <c r="F19" s="28">
        <v>29</v>
      </c>
      <c r="G19" s="28">
        <v>38</v>
      </c>
      <c r="H19" s="28">
        <v>49</v>
      </c>
      <c r="I19" s="28">
        <v>41</v>
      </c>
      <c r="J19" s="3"/>
      <c r="K19" s="3"/>
      <c r="L19" s="3"/>
      <c r="M19" s="3"/>
      <c r="N19" s="3"/>
      <c r="O19" s="3"/>
      <c r="P19" s="3"/>
      <c r="Q19" s="3"/>
      <c r="R19" s="3"/>
      <c r="S19" s="4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5.75" x14ac:dyDescent="0.25">
      <c r="A20" s="10" t="s">
        <v>7</v>
      </c>
      <c r="B20" s="15">
        <f>AVERAGE(B4:B19)</f>
        <v>7.375</v>
      </c>
      <c r="C20" s="15">
        <f t="shared" ref="C20:I20" si="0">AVERAGE(C4:C19)</f>
        <v>10</v>
      </c>
      <c r="D20" s="15">
        <f t="shared" si="0"/>
        <v>14.375</v>
      </c>
      <c r="E20" s="15">
        <f t="shared" si="0"/>
        <v>19.5625</v>
      </c>
      <c r="F20" s="15">
        <f t="shared" si="0"/>
        <v>22.8125</v>
      </c>
      <c r="G20" s="15">
        <f t="shared" si="0"/>
        <v>29.5625</v>
      </c>
      <c r="H20" s="15">
        <f t="shared" si="0"/>
        <v>38.75</v>
      </c>
      <c r="I20" s="15">
        <f t="shared" si="0"/>
        <v>34.0625</v>
      </c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33" ht="15.75" x14ac:dyDescent="0.25">
      <c r="A21" s="10" t="s">
        <v>8</v>
      </c>
      <c r="B21" s="15">
        <f>STDEV(B4:B19)</f>
        <v>3.2837986133947576</v>
      </c>
      <c r="C21" s="15">
        <f t="shared" ref="C21:I21" si="1">STDEV(C4:C19)</f>
        <v>3.6331804249169899</v>
      </c>
      <c r="D21" s="15">
        <f t="shared" si="1"/>
        <v>3.630886025935451</v>
      </c>
      <c r="E21" s="15">
        <f t="shared" si="1"/>
        <v>4.6183510765928855</v>
      </c>
      <c r="F21" s="15">
        <f t="shared" si="1"/>
        <v>3.9702015062210632</v>
      </c>
      <c r="G21" s="15">
        <f t="shared" si="1"/>
        <v>6.164076032410156</v>
      </c>
      <c r="H21" s="15">
        <f t="shared" si="1"/>
        <v>7.4341554104462109</v>
      </c>
      <c r="I21" s="15">
        <f t="shared" si="1"/>
        <v>5.1571148264638564</v>
      </c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33" ht="15.75" x14ac:dyDescent="0.25">
      <c r="A22" s="10" t="s">
        <v>9</v>
      </c>
      <c r="B22" s="17">
        <f>IF(B21="","",B26*B21)</f>
        <v>3.2837986133947576</v>
      </c>
      <c r="C22" s="17">
        <f t="shared" ref="C22:I22" si="2">$B26*C21</f>
        <v>3.6331804249169899</v>
      </c>
      <c r="D22" s="17">
        <f t="shared" si="2"/>
        <v>3.630886025935451</v>
      </c>
      <c r="E22" s="17">
        <f t="shared" si="2"/>
        <v>4.6183510765928855</v>
      </c>
      <c r="F22" s="17">
        <f t="shared" si="2"/>
        <v>3.9702015062210632</v>
      </c>
      <c r="G22" s="17">
        <f t="shared" si="2"/>
        <v>6.164076032410156</v>
      </c>
      <c r="H22" s="17">
        <f t="shared" si="2"/>
        <v>7.4341554104462109</v>
      </c>
      <c r="I22" s="17">
        <f t="shared" si="2"/>
        <v>5.1571148264638564</v>
      </c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33" ht="15.75" x14ac:dyDescent="0.25">
      <c r="A23" s="10" t="str">
        <f>"APVf"&amp;B25</f>
        <v>APVf84</v>
      </c>
      <c r="B23" s="15">
        <f>ROUND(IF(B21="","",B20-B22),1)</f>
        <v>4.0999999999999996</v>
      </c>
      <c r="C23" s="15">
        <f>ROUND(C20-C22,1)</f>
        <v>6.4</v>
      </c>
      <c r="D23" s="15">
        <f t="shared" ref="D23:I23" si="3">ROUND(D20-D22,1)</f>
        <v>10.7</v>
      </c>
      <c r="E23" s="15">
        <f t="shared" si="3"/>
        <v>14.9</v>
      </c>
      <c r="F23" s="15">
        <f t="shared" si="3"/>
        <v>18.8</v>
      </c>
      <c r="G23" s="15">
        <f t="shared" si="3"/>
        <v>23.4</v>
      </c>
      <c r="H23" s="15">
        <f t="shared" si="3"/>
        <v>31.3</v>
      </c>
      <c r="I23" s="15">
        <f t="shared" si="3"/>
        <v>28.9</v>
      </c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33" ht="15.75" x14ac:dyDescent="0.25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33" ht="15.75" x14ac:dyDescent="0.25">
      <c r="A25" s="10" t="s">
        <v>5</v>
      </c>
      <c r="B25" s="28">
        <v>84</v>
      </c>
      <c r="C25" s="16">
        <f>NORMINV(B25/100,0,1)</f>
        <v>0.9944578832097497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33" ht="15.75" x14ac:dyDescent="0.25">
      <c r="A26" s="11" t="s">
        <v>4</v>
      </c>
      <c r="B26" s="8">
        <f>ROUND(C25,1)</f>
        <v>1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33" ht="15.75" x14ac:dyDescent="0.25">
      <c r="A27" s="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33" ht="15.75" x14ac:dyDescent="0.25">
      <c r="A28" s="9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33" ht="15.75" x14ac:dyDescent="0.25">
      <c r="A29" s="9"/>
      <c r="B29" s="3"/>
      <c r="C29" s="12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33" ht="15.75" x14ac:dyDescent="0.25">
      <c r="A30" s="9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33" ht="15.75" x14ac:dyDescent="0.25">
      <c r="A31" s="9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33" ht="15.75" x14ac:dyDescent="0.25">
      <c r="A32" s="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</sheetData>
  <protectedRanges>
    <protectedRange password="D8AB" sqref="B20:I22" name="Data"/>
  </protectedRanges>
  <mergeCells count="1">
    <mergeCell ref="B2:I2"/>
  </mergeCells>
  <pageMargins left="0.75" right="0.75" top="1" bottom="1" header="0.5" footer="0.5"/>
  <pageSetup paperSize="9" orientation="portrait" r:id="rId1"/>
  <headerFooter alignWithMargins="0"/>
  <ignoredErrors>
    <ignoredError sqref="B20:I2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"/>
  <sheetViews>
    <sheetView showGridLines="0" zoomScale="75" workbookViewId="0">
      <selection activeCell="B4" sqref="B4"/>
    </sheetView>
  </sheetViews>
  <sheetFormatPr defaultColWidth="8.7109375" defaultRowHeight="12.75" x14ac:dyDescent="0.2"/>
  <cols>
    <col min="1" max="1" width="72.7109375" customWidth="1"/>
    <col min="2" max="2" width="9.28515625" bestFit="1" customWidth="1"/>
    <col min="10" max="10" width="10.5703125" bestFit="1" customWidth="1"/>
    <col min="11" max="11" width="9.28515625" customWidth="1"/>
    <col min="14" max="14" width="10.5703125" bestFit="1" customWidth="1"/>
  </cols>
  <sheetData>
    <row r="1" spans="1:36" ht="18.75" x14ac:dyDescent="0.3">
      <c r="A1" s="20"/>
      <c r="B1" s="19" t="s">
        <v>59</v>
      </c>
    </row>
    <row r="2" spans="1:36" ht="15.75" x14ac:dyDescent="0.25">
      <c r="A2" s="20"/>
      <c r="B2" s="30" t="s">
        <v>6</v>
      </c>
      <c r="C2" s="30"/>
      <c r="D2" s="30"/>
      <c r="E2" s="30"/>
      <c r="F2" s="30"/>
      <c r="G2" s="30"/>
      <c r="H2" s="30"/>
      <c r="I2" s="30"/>
    </row>
    <row r="3" spans="1:36" ht="15.75" x14ac:dyDescent="0.25">
      <c r="A3" s="10"/>
      <c r="B3" s="7">
        <v>63</v>
      </c>
      <c r="C3" s="7">
        <v>125</v>
      </c>
      <c r="D3" s="7">
        <v>250</v>
      </c>
      <c r="E3" s="7">
        <v>500</v>
      </c>
      <c r="F3" s="7">
        <v>1000</v>
      </c>
      <c r="G3" s="7">
        <v>2000</v>
      </c>
      <c r="H3" s="7">
        <v>4000</v>
      </c>
      <c r="I3" s="7">
        <v>8000</v>
      </c>
      <c r="J3" s="3"/>
      <c r="K3" s="3"/>
      <c r="N3" s="3"/>
      <c r="O3" s="3"/>
      <c r="P3" s="3"/>
      <c r="Q3" s="3"/>
      <c r="R3" s="3"/>
      <c r="S3" s="3"/>
      <c r="T3" s="3"/>
      <c r="U3" s="3"/>
      <c r="V3" s="4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5.75" x14ac:dyDescent="0.25">
      <c r="A4" s="10" t="s">
        <v>58</v>
      </c>
      <c r="B4" s="14">
        <v>75</v>
      </c>
      <c r="C4" s="14">
        <v>84</v>
      </c>
      <c r="D4" s="14">
        <v>86</v>
      </c>
      <c r="E4" s="14">
        <v>88</v>
      </c>
      <c r="F4" s="14">
        <v>97</v>
      </c>
      <c r="G4" s="14">
        <v>99</v>
      </c>
      <c r="H4" s="14">
        <v>97</v>
      </c>
      <c r="I4" s="14">
        <v>96</v>
      </c>
      <c r="J4" s="3"/>
      <c r="K4" s="3"/>
      <c r="N4" s="3"/>
      <c r="O4" s="3"/>
      <c r="P4" s="3"/>
      <c r="Q4" s="3"/>
      <c r="R4" s="3"/>
      <c r="S4" s="3"/>
      <c r="T4" s="3"/>
      <c r="U4" s="3"/>
      <c r="V4" s="3"/>
    </row>
    <row r="5" spans="1:36" ht="15.75" x14ac:dyDescent="0.25">
      <c r="A5" s="10" t="s">
        <v>14</v>
      </c>
      <c r="B5" s="17">
        <v>-26.2</v>
      </c>
      <c r="C5" s="17">
        <v>-16.100000000000001</v>
      </c>
      <c r="D5" s="17">
        <v>-8.6</v>
      </c>
      <c r="E5" s="17">
        <v>-3.2</v>
      </c>
      <c r="F5" s="17">
        <v>0</v>
      </c>
      <c r="G5" s="17">
        <v>1.2</v>
      </c>
      <c r="H5" s="17">
        <v>1</v>
      </c>
      <c r="I5" s="17">
        <v>-1.1000000000000001</v>
      </c>
      <c r="J5" s="3"/>
      <c r="K5" s="3"/>
      <c r="N5" s="3"/>
      <c r="O5" s="3"/>
      <c r="P5" s="3"/>
      <c r="Q5" s="3"/>
      <c r="R5" s="3"/>
      <c r="S5" s="3"/>
      <c r="T5" s="3"/>
      <c r="U5" s="3"/>
      <c r="V5" s="3"/>
    </row>
    <row r="6" spans="1:36" ht="15.75" x14ac:dyDescent="0.25">
      <c r="A6" s="10" t="s">
        <v>57</v>
      </c>
      <c r="B6" s="17">
        <f>B4+B5</f>
        <v>48.8</v>
      </c>
      <c r="C6" s="17">
        <f t="shared" ref="C6:I6" si="0">C4+C5</f>
        <v>67.900000000000006</v>
      </c>
      <c r="D6" s="17">
        <f t="shared" si="0"/>
        <v>77.400000000000006</v>
      </c>
      <c r="E6" s="17">
        <f t="shared" si="0"/>
        <v>84.8</v>
      </c>
      <c r="F6" s="17">
        <f t="shared" si="0"/>
        <v>97</v>
      </c>
      <c r="G6" s="17">
        <f t="shared" si="0"/>
        <v>100.2</v>
      </c>
      <c r="H6" s="17">
        <f t="shared" si="0"/>
        <v>98</v>
      </c>
      <c r="I6" s="17">
        <f t="shared" si="0"/>
        <v>94.9</v>
      </c>
      <c r="J6" s="3"/>
      <c r="K6" s="3"/>
      <c r="N6" s="3"/>
      <c r="O6" s="3"/>
      <c r="P6" s="3"/>
      <c r="Q6" s="3"/>
      <c r="R6" s="3"/>
      <c r="S6" s="3"/>
      <c r="T6" s="3"/>
      <c r="U6" s="3"/>
      <c r="V6" s="3"/>
    </row>
    <row r="7" spans="1:36" ht="15.75" x14ac:dyDescent="0.25">
      <c r="A7" s="10" t="str">
        <f>"APVf"&amp;'Annex A'!B25&amp;" from Annex A"</f>
        <v>APVf84 from Annex A</v>
      </c>
      <c r="B7" s="14">
        <f>'Annex A'!B23</f>
        <v>4.0999999999999996</v>
      </c>
      <c r="C7" s="14">
        <f>'Annex A'!C23</f>
        <v>6.4</v>
      </c>
      <c r="D7" s="14">
        <f>'Annex A'!D23</f>
        <v>10.7</v>
      </c>
      <c r="E7" s="14">
        <f>'Annex A'!E23</f>
        <v>14.9</v>
      </c>
      <c r="F7" s="14">
        <f>'Annex A'!F23</f>
        <v>18.8</v>
      </c>
      <c r="G7" s="14">
        <f>'Annex A'!G23</f>
        <v>23.4</v>
      </c>
      <c r="H7" s="14">
        <f>'Annex A'!H23</f>
        <v>31.3</v>
      </c>
      <c r="I7" s="14">
        <f>'Annex A'!I23</f>
        <v>28.9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36" ht="15.75" x14ac:dyDescent="0.25">
      <c r="A8" s="10" t="str">
        <f>"Lp,f(k)+Af(k) - APVf "&amp;'Annex A'!B25&amp;" (dB)"</f>
        <v>Lp,f(k)+Af(k) - APVf 84 (dB)</v>
      </c>
      <c r="B8" s="17">
        <f>B6-B7</f>
        <v>44.699999999999996</v>
      </c>
      <c r="C8" s="17">
        <f t="shared" ref="C8:I8" si="1">C6-C7</f>
        <v>61.500000000000007</v>
      </c>
      <c r="D8" s="17">
        <f t="shared" si="1"/>
        <v>66.7</v>
      </c>
      <c r="E8" s="17">
        <f t="shared" si="1"/>
        <v>69.899999999999991</v>
      </c>
      <c r="F8" s="17">
        <f t="shared" si="1"/>
        <v>78.2</v>
      </c>
      <c r="G8" s="17">
        <f t="shared" si="1"/>
        <v>76.800000000000011</v>
      </c>
      <c r="H8" s="17">
        <f t="shared" si="1"/>
        <v>66.7</v>
      </c>
      <c r="I8" s="17">
        <f t="shared" si="1"/>
        <v>66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36" ht="15.75" x14ac:dyDescent="0.25"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36" ht="15.75" x14ac:dyDescent="0.25">
      <c r="A10" s="10" t="str">
        <f>"L'p,A"&amp;'Annex A'!B25&amp;" (dB)"</f>
        <v>L'p,A84 (dB)</v>
      </c>
      <c r="B10" s="22">
        <f>ROUND(10*LOG10((10^(0.1*B8))+(10^(0.1*C8))+(10^(0.1*D8))+(10^(0.1*E8))+(10^(0.1*F8))+(10^(0.1*G8))+(10^(0.1*H8))+(10^(0.1*I8))),0)</f>
        <v>81</v>
      </c>
      <c r="D10" s="18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36" ht="15.75" x14ac:dyDescent="0.25"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7" spans="1:10" ht="18.75" x14ac:dyDescent="0.3">
      <c r="B17" s="19" t="s">
        <v>65</v>
      </c>
    </row>
    <row r="18" spans="1:10" ht="18.75" x14ac:dyDescent="0.3">
      <c r="B18" s="19" t="s">
        <v>66</v>
      </c>
    </row>
    <row r="19" spans="1:10" ht="15.75" x14ac:dyDescent="0.25">
      <c r="J19" s="10" t="s">
        <v>55</v>
      </c>
    </row>
    <row r="20" spans="1:10" ht="15.75" x14ac:dyDescent="0.25">
      <c r="A20" s="25" t="s">
        <v>58</v>
      </c>
      <c r="B20" s="27"/>
      <c r="C20" s="27">
        <f>'Annex B'!C4</f>
        <v>84</v>
      </c>
      <c r="D20" s="27">
        <f>'Annex B'!D4</f>
        <v>86</v>
      </c>
      <c r="E20" s="27">
        <f>'Annex B'!E4</f>
        <v>88</v>
      </c>
      <c r="F20" s="27">
        <f>'Annex B'!F4</f>
        <v>97</v>
      </c>
      <c r="G20" s="27">
        <f>'Annex B'!G4</f>
        <v>99</v>
      </c>
      <c r="H20" s="27">
        <f>'Annex B'!H4</f>
        <v>97</v>
      </c>
      <c r="I20" s="27">
        <f>'Annex B'!I4</f>
        <v>96</v>
      </c>
      <c r="J20" s="27">
        <f>10*LOG10((10^(0.1*B20))+(10^(0.1*C20))+(10^(0.1*D20))+(10^(0.1*E20))+(10^(0.1*F20))+(10^(0.1*G20))+(10^(0.1*H20))+(10^(0.1*I20)))</f>
        <v>103.66018396504671</v>
      </c>
    </row>
    <row r="21" spans="1:10" ht="15.75" x14ac:dyDescent="0.25">
      <c r="A21" s="25" t="s">
        <v>0</v>
      </c>
      <c r="B21" s="26"/>
      <c r="C21" s="26">
        <v>-0.2</v>
      </c>
      <c r="D21" s="26">
        <v>0</v>
      </c>
      <c r="E21" s="26">
        <v>0</v>
      </c>
      <c r="F21" s="26">
        <v>0</v>
      </c>
      <c r="G21" s="26">
        <v>-0.2</v>
      </c>
      <c r="H21" s="26">
        <v>-0.8</v>
      </c>
      <c r="I21" s="26">
        <v>-3</v>
      </c>
      <c r="J21" s="26"/>
    </row>
    <row r="22" spans="1:10" ht="15.75" x14ac:dyDescent="0.25">
      <c r="A22" s="25" t="s">
        <v>63</v>
      </c>
      <c r="B22" s="27"/>
      <c r="C22" s="26">
        <f t="shared" ref="C22:I22" si="2">C20+C21</f>
        <v>83.8</v>
      </c>
      <c r="D22" s="26">
        <f t="shared" si="2"/>
        <v>86</v>
      </c>
      <c r="E22" s="26">
        <f t="shared" si="2"/>
        <v>88</v>
      </c>
      <c r="F22" s="26">
        <f t="shared" si="2"/>
        <v>97</v>
      </c>
      <c r="G22" s="26">
        <f t="shared" si="2"/>
        <v>98.8</v>
      </c>
      <c r="H22" s="26">
        <f t="shared" si="2"/>
        <v>96.2</v>
      </c>
      <c r="I22" s="26">
        <f t="shared" si="2"/>
        <v>93</v>
      </c>
      <c r="J22" s="27">
        <f>ROUND(10*LOG10((10^(0.1*C22))+(10^(0.1*D22))+(10^(0.1*E22))+(10^(0.1*F22))+(10^(0.1*G22))+(10^(0.1*H22))+(10^(0.1*I22))),0)</f>
        <v>103</v>
      </c>
    </row>
    <row r="23" spans="1:10" ht="15.75" x14ac:dyDescent="0.25">
      <c r="A23" s="25"/>
      <c r="B23" s="26"/>
      <c r="C23" s="26"/>
      <c r="D23" s="26"/>
      <c r="E23" s="26"/>
      <c r="F23" s="26"/>
      <c r="G23" s="26"/>
      <c r="H23" s="26"/>
      <c r="I23" s="26"/>
      <c r="J23" s="26"/>
    </row>
    <row r="24" spans="1:10" ht="15.75" x14ac:dyDescent="0.25">
      <c r="A24" s="25" t="s">
        <v>1</v>
      </c>
      <c r="B24" s="26"/>
      <c r="C24" s="26">
        <v>-16.100000000000001</v>
      </c>
      <c r="D24" s="26">
        <v>-8.6</v>
      </c>
      <c r="E24" s="26">
        <v>-3.2</v>
      </c>
      <c r="F24" s="26">
        <v>0</v>
      </c>
      <c r="G24" s="26">
        <v>1.2</v>
      </c>
      <c r="H24" s="26">
        <v>1</v>
      </c>
      <c r="I24" s="26">
        <v>-1.1000000000000001</v>
      </c>
      <c r="J24" s="26"/>
    </row>
    <row r="25" spans="1:10" ht="15.75" x14ac:dyDescent="0.25">
      <c r="A25" s="25" t="s">
        <v>64</v>
      </c>
      <c r="B25" s="26"/>
      <c r="C25" s="26">
        <f t="shared" ref="C25:I25" si="3">C20+C24</f>
        <v>67.900000000000006</v>
      </c>
      <c r="D25" s="26">
        <f t="shared" si="3"/>
        <v>77.400000000000006</v>
      </c>
      <c r="E25" s="26">
        <f t="shared" si="3"/>
        <v>84.8</v>
      </c>
      <c r="F25" s="26">
        <f t="shared" si="3"/>
        <v>97</v>
      </c>
      <c r="G25" s="26">
        <f t="shared" si="3"/>
        <v>100.2</v>
      </c>
      <c r="H25" s="26">
        <f t="shared" si="3"/>
        <v>98</v>
      </c>
      <c r="I25" s="26">
        <f t="shared" si="3"/>
        <v>94.9</v>
      </c>
      <c r="J25" s="27">
        <f>10*LOG10((10^(0.1*C25))+(10^(0.1*D25))+(10^(0.1*E25))+(10^(0.1*F25))+(10^(0.1*G25))+(10^(0.1*H25))+(10^(0.1*I25)))</f>
        <v>104.02195018968581</v>
      </c>
    </row>
    <row r="38" spans="10:10" ht="15.75" x14ac:dyDescent="0.25">
      <c r="J38" s="29"/>
    </row>
  </sheetData>
  <protectedRanges>
    <protectedRange password="D8AB" sqref="B36:I36" name="Data_1_2"/>
  </protectedRanges>
  <mergeCells count="1">
    <mergeCell ref="B2:I2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A87"/>
  <sheetViews>
    <sheetView showGridLines="0" zoomScale="75" workbookViewId="0">
      <selection activeCell="B63" sqref="B63"/>
    </sheetView>
  </sheetViews>
  <sheetFormatPr defaultColWidth="8.7109375" defaultRowHeight="12.75" x14ac:dyDescent="0.2"/>
  <cols>
    <col min="1" max="1" width="72.7109375" customWidth="1"/>
    <col min="10" max="10" width="10.5703125" bestFit="1" customWidth="1"/>
    <col min="11" max="11" width="9.28515625" customWidth="1"/>
  </cols>
  <sheetData>
    <row r="1" spans="1:131" ht="18.75" x14ac:dyDescent="0.3">
      <c r="B1" s="19" t="s">
        <v>15</v>
      </c>
      <c r="K1" s="3"/>
      <c r="L1" s="3"/>
    </row>
    <row r="2" spans="1:131" ht="18.75" x14ac:dyDescent="0.3">
      <c r="B2" s="19"/>
      <c r="K2" s="3"/>
      <c r="L2" s="3"/>
    </row>
    <row r="3" spans="1:131" ht="18.75" x14ac:dyDescent="0.3">
      <c r="B3" s="19" t="s">
        <v>16</v>
      </c>
      <c r="K3" s="3"/>
      <c r="L3" s="3"/>
    </row>
    <row r="4" spans="1:131" ht="18.75" x14ac:dyDescent="0.3">
      <c r="B4" s="19"/>
      <c r="K4" s="3"/>
      <c r="L4" s="3"/>
    </row>
    <row r="5" spans="1:131" ht="18.75" x14ac:dyDescent="0.35">
      <c r="A5" s="10" t="s">
        <v>6</v>
      </c>
      <c r="B5" s="7">
        <v>125</v>
      </c>
      <c r="C5" s="7">
        <v>250</v>
      </c>
      <c r="D5" s="7">
        <v>500</v>
      </c>
      <c r="E5" s="7">
        <v>1000</v>
      </c>
      <c r="F5" s="7">
        <v>2000</v>
      </c>
      <c r="G5" s="7">
        <v>4000</v>
      </c>
      <c r="H5" s="7">
        <v>8000</v>
      </c>
      <c r="I5" s="7" t="s">
        <v>2</v>
      </c>
      <c r="J5" s="7" t="s">
        <v>3</v>
      </c>
      <c r="K5" s="3"/>
    </row>
    <row r="6" spans="1:131" ht="15.75" x14ac:dyDescent="0.25">
      <c r="A6" s="10" t="s">
        <v>60</v>
      </c>
      <c r="B6" s="17">
        <v>62.6</v>
      </c>
      <c r="C6" s="17">
        <v>70.8</v>
      </c>
      <c r="D6" s="17">
        <v>81</v>
      </c>
      <c r="E6" s="17">
        <v>90.4</v>
      </c>
      <c r="F6" s="17">
        <v>96.2</v>
      </c>
      <c r="G6" s="17">
        <v>94.7</v>
      </c>
      <c r="H6" s="17">
        <v>92.3</v>
      </c>
      <c r="I6" s="17">
        <v>-1.2</v>
      </c>
      <c r="J6" s="17">
        <v>-1.2</v>
      </c>
      <c r="K6" s="3"/>
    </row>
    <row r="7" spans="1:131" ht="15.75" x14ac:dyDescent="0.25">
      <c r="A7" s="2">
        <v>2</v>
      </c>
      <c r="B7" s="17">
        <v>68.900000000000006</v>
      </c>
      <c r="C7" s="17">
        <v>78.3</v>
      </c>
      <c r="D7" s="17">
        <v>84.3</v>
      </c>
      <c r="E7" s="17">
        <v>92.8</v>
      </c>
      <c r="F7" s="17">
        <v>96.3</v>
      </c>
      <c r="G7" s="17">
        <v>94</v>
      </c>
      <c r="H7" s="17">
        <v>90</v>
      </c>
      <c r="I7" s="17">
        <v>-0.5</v>
      </c>
      <c r="J7" s="17">
        <v>-0.49</v>
      </c>
      <c r="K7" s="3"/>
    </row>
    <row r="8" spans="1:131" ht="15.75" x14ac:dyDescent="0.25">
      <c r="A8" s="2">
        <v>3</v>
      </c>
      <c r="B8" s="17">
        <v>71.099999999999994</v>
      </c>
      <c r="C8" s="17">
        <v>80.8</v>
      </c>
      <c r="D8" s="17">
        <v>88</v>
      </c>
      <c r="E8" s="17">
        <v>95</v>
      </c>
      <c r="F8" s="17">
        <v>94.4</v>
      </c>
      <c r="G8" s="17">
        <v>94.1</v>
      </c>
      <c r="H8" s="17">
        <v>89</v>
      </c>
      <c r="I8" s="17">
        <v>0.1</v>
      </c>
      <c r="J8" s="17">
        <v>0.14000000000000001</v>
      </c>
      <c r="K8" s="3"/>
    </row>
    <row r="9" spans="1:131" ht="15.75" x14ac:dyDescent="0.25">
      <c r="A9" s="2">
        <v>4</v>
      </c>
      <c r="B9" s="17">
        <v>77.2</v>
      </c>
      <c r="C9" s="17">
        <v>84.5</v>
      </c>
      <c r="D9" s="17">
        <v>89.8</v>
      </c>
      <c r="E9" s="17">
        <v>95.5</v>
      </c>
      <c r="F9" s="17">
        <v>94.3</v>
      </c>
      <c r="G9" s="17">
        <v>92.5</v>
      </c>
      <c r="H9" s="17">
        <v>88.8</v>
      </c>
      <c r="I9" s="17">
        <v>1.6</v>
      </c>
      <c r="J9" s="17">
        <v>1.56</v>
      </c>
      <c r="K9" s="3"/>
    </row>
    <row r="10" spans="1:131" ht="15.75" x14ac:dyDescent="0.25">
      <c r="A10" s="2">
        <v>5</v>
      </c>
      <c r="B10" s="17">
        <v>77.400000000000006</v>
      </c>
      <c r="C10" s="17">
        <v>86.5</v>
      </c>
      <c r="D10" s="17">
        <v>92.5</v>
      </c>
      <c r="E10" s="17">
        <v>96.4</v>
      </c>
      <c r="F10" s="17">
        <v>93</v>
      </c>
      <c r="G10" s="17">
        <v>90.4</v>
      </c>
      <c r="H10" s="17">
        <v>83.7</v>
      </c>
      <c r="I10" s="17">
        <v>2.2999999999999998</v>
      </c>
      <c r="J10" s="17">
        <v>-2.98</v>
      </c>
      <c r="K10" s="3"/>
    </row>
    <row r="11" spans="1:131" ht="15.75" x14ac:dyDescent="0.25">
      <c r="A11" s="2">
        <v>6</v>
      </c>
      <c r="B11" s="17">
        <v>82</v>
      </c>
      <c r="C11" s="17">
        <v>89.3</v>
      </c>
      <c r="D11" s="17">
        <v>93.3</v>
      </c>
      <c r="E11" s="17">
        <v>95.6</v>
      </c>
      <c r="F11" s="17">
        <v>93</v>
      </c>
      <c r="G11" s="17">
        <v>90.1</v>
      </c>
      <c r="H11" s="17">
        <v>83</v>
      </c>
      <c r="I11" s="17">
        <v>4.3</v>
      </c>
      <c r="J11" s="17">
        <v>-1.01</v>
      </c>
      <c r="K11" s="3"/>
    </row>
    <row r="12" spans="1:131" ht="15.75" x14ac:dyDescent="0.25">
      <c r="A12" s="2">
        <v>7</v>
      </c>
      <c r="B12" s="17">
        <v>84.2</v>
      </c>
      <c r="C12" s="23">
        <v>90.1</v>
      </c>
      <c r="D12" s="17">
        <v>93.6</v>
      </c>
      <c r="E12" s="17">
        <v>96.2</v>
      </c>
      <c r="F12" s="17">
        <v>91.3</v>
      </c>
      <c r="G12" s="17">
        <v>87.9</v>
      </c>
      <c r="H12" s="17">
        <v>81.900000000000006</v>
      </c>
      <c r="I12" s="17">
        <v>6.1</v>
      </c>
      <c r="J12" s="17">
        <v>0.85</v>
      </c>
      <c r="K12" s="3"/>
    </row>
    <row r="13" spans="1:131" ht="15.75" x14ac:dyDescent="0.25">
      <c r="A13" s="2">
        <v>8</v>
      </c>
      <c r="B13" s="17">
        <v>88</v>
      </c>
      <c r="C13" s="17">
        <v>93.4</v>
      </c>
      <c r="D13" s="17">
        <v>93.8</v>
      </c>
      <c r="E13" s="17">
        <v>94.2</v>
      </c>
      <c r="F13" s="17">
        <v>91.4</v>
      </c>
      <c r="G13" s="17">
        <v>87.9</v>
      </c>
      <c r="H13" s="17">
        <v>79.900000000000006</v>
      </c>
      <c r="I13" s="17">
        <v>8.4</v>
      </c>
      <c r="J13" s="17">
        <v>3.14</v>
      </c>
      <c r="K13" s="3"/>
    </row>
    <row r="14" spans="1:131" ht="15.75" x14ac:dyDescent="0.25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31" ht="18.75" x14ac:dyDescent="0.35">
      <c r="A15" s="10" t="s">
        <v>22</v>
      </c>
      <c r="B15" s="28">
        <f>'Annex A'!C4</f>
        <v>8</v>
      </c>
      <c r="C15" s="28">
        <f>'Annex A'!D4</f>
        <v>13</v>
      </c>
      <c r="D15" s="28">
        <f>'Annex A'!E4</f>
        <v>18</v>
      </c>
      <c r="E15" s="28">
        <f>'Annex A'!F4</f>
        <v>20</v>
      </c>
      <c r="F15" s="28">
        <f>'Annex A'!G4</f>
        <v>30</v>
      </c>
      <c r="G15" s="28">
        <f>'Annex A'!H4</f>
        <v>35</v>
      </c>
      <c r="H15" s="28">
        <f>'Annex A'!I4</f>
        <v>30</v>
      </c>
      <c r="I15" s="3"/>
      <c r="J15" s="3"/>
      <c r="K15" s="10" t="s">
        <v>23</v>
      </c>
      <c r="L15" s="28">
        <f>'Annex A'!C5</f>
        <v>12</v>
      </c>
      <c r="M15" s="28">
        <f>'Annex A'!D5</f>
        <v>16</v>
      </c>
      <c r="N15" s="28">
        <f>'Annex A'!E5</f>
        <v>21</v>
      </c>
      <c r="O15" s="28">
        <f>'Annex A'!F5</f>
        <v>29</v>
      </c>
      <c r="P15" s="28">
        <f>'Annex A'!G5</f>
        <v>35</v>
      </c>
      <c r="Q15" s="28">
        <f>'Annex A'!H5</f>
        <v>47</v>
      </c>
      <c r="R15" s="28">
        <f>'Annex A'!I5</f>
        <v>35</v>
      </c>
      <c r="S15" s="10" t="s">
        <v>24</v>
      </c>
      <c r="T15" s="28">
        <f>'Annex A'!C6</f>
        <v>16</v>
      </c>
      <c r="U15" s="28">
        <f>'Annex A'!D6</f>
        <v>17</v>
      </c>
      <c r="V15" s="28">
        <f>'Annex A'!E6</f>
        <v>23</v>
      </c>
      <c r="W15" s="28">
        <f>'Annex A'!F6</f>
        <v>25</v>
      </c>
      <c r="X15" s="28">
        <f>'Annex A'!G6</f>
        <v>32</v>
      </c>
      <c r="Y15" s="28">
        <f>'Annex A'!H6</f>
        <v>48</v>
      </c>
      <c r="Z15" s="28">
        <f>'Annex A'!I6</f>
        <v>37</v>
      </c>
      <c r="AA15" s="10" t="s">
        <v>34</v>
      </c>
      <c r="AB15" s="28">
        <f>'Annex A'!C7</f>
        <v>7</v>
      </c>
      <c r="AC15" s="28">
        <f>'Annex A'!D7</f>
        <v>12</v>
      </c>
      <c r="AD15" s="28">
        <f>'Annex A'!E7</f>
        <v>18</v>
      </c>
      <c r="AE15" s="28">
        <f>'Annex A'!F7</f>
        <v>20</v>
      </c>
      <c r="AF15" s="28">
        <f>'Annex A'!G7</f>
        <v>25</v>
      </c>
      <c r="AG15" s="28">
        <f>'Annex A'!H7</f>
        <v>33</v>
      </c>
      <c r="AH15" s="28">
        <f>'Annex A'!I7</f>
        <v>30</v>
      </c>
      <c r="AI15" s="10" t="s">
        <v>35</v>
      </c>
      <c r="AJ15" s="28">
        <f>'Annex A'!C8</f>
        <v>10</v>
      </c>
      <c r="AK15" s="28">
        <f>'Annex A'!D8</f>
        <v>16</v>
      </c>
      <c r="AL15" s="28">
        <f>'Annex A'!E8</f>
        <v>16</v>
      </c>
      <c r="AM15" s="28">
        <f>'Annex A'!F8</f>
        <v>25</v>
      </c>
      <c r="AN15" s="28">
        <f>'Annex A'!G8</f>
        <v>27</v>
      </c>
      <c r="AO15" s="28">
        <f>'Annex A'!H8</f>
        <v>43</v>
      </c>
      <c r="AP15" s="28">
        <f>'Annex A'!I8</f>
        <v>32</v>
      </c>
      <c r="AQ15" s="10" t="s">
        <v>36</v>
      </c>
      <c r="AR15" s="28">
        <f>'Annex A'!C9</f>
        <v>7</v>
      </c>
      <c r="AS15" s="28">
        <f>'Annex A'!D9</f>
        <v>10</v>
      </c>
      <c r="AT15" s="28">
        <f>'Annex A'!E9</f>
        <v>15</v>
      </c>
      <c r="AU15" s="28">
        <f>'Annex A'!F9</f>
        <v>19</v>
      </c>
      <c r="AV15" s="28">
        <f>'Annex A'!G9</f>
        <v>32</v>
      </c>
      <c r="AW15" s="28">
        <f>'Annex A'!H9</f>
        <v>35</v>
      </c>
      <c r="AX15" s="28">
        <f>'Annex A'!I9</f>
        <v>31</v>
      </c>
      <c r="AY15" s="10" t="s">
        <v>37</v>
      </c>
      <c r="AZ15" s="28">
        <f>'Annex A'!C10</f>
        <v>5</v>
      </c>
      <c r="BA15" s="28">
        <f>'Annex A'!D10</f>
        <v>9</v>
      </c>
      <c r="BB15" s="28">
        <f>'Annex A'!E10</f>
        <v>16</v>
      </c>
      <c r="BC15" s="28">
        <f>'Annex A'!F10</f>
        <v>20</v>
      </c>
      <c r="BD15" s="28">
        <f>'Annex A'!G10</f>
        <v>25</v>
      </c>
      <c r="BE15" s="28">
        <f>'Annex A'!H10</f>
        <v>30</v>
      </c>
      <c r="BF15" s="28">
        <f>'Annex A'!I10</f>
        <v>28</v>
      </c>
      <c r="BG15" s="10" t="s">
        <v>38</v>
      </c>
      <c r="BH15" s="28">
        <f>'Annex A'!C11</f>
        <v>15</v>
      </c>
      <c r="BI15" s="28">
        <f>'Annex A'!D11</f>
        <v>21</v>
      </c>
      <c r="BJ15" s="28">
        <f>'Annex A'!E11</f>
        <v>26</v>
      </c>
      <c r="BK15" s="28">
        <f>'Annex A'!F11</f>
        <v>25</v>
      </c>
      <c r="BL15" s="28">
        <f>'Annex A'!G11</f>
        <v>38</v>
      </c>
      <c r="BM15" s="28">
        <f>'Annex A'!H11</f>
        <v>46</v>
      </c>
      <c r="BN15" s="28">
        <f>'Annex A'!I11</f>
        <v>38</v>
      </c>
      <c r="BO15" s="10" t="s">
        <v>39</v>
      </c>
      <c r="BP15" s="28">
        <f>'Annex A'!C12</f>
        <v>6</v>
      </c>
      <c r="BQ15" s="28">
        <f>'Annex A'!D12</f>
        <v>10</v>
      </c>
      <c r="BR15" s="28">
        <f>'Annex A'!E12</f>
        <v>13</v>
      </c>
      <c r="BS15" s="28">
        <f>'Annex A'!F12</f>
        <v>19</v>
      </c>
      <c r="BT15" s="28">
        <f>'Annex A'!G12</f>
        <v>22</v>
      </c>
      <c r="BU15" s="28">
        <f>'Annex A'!H12</f>
        <v>29</v>
      </c>
      <c r="BV15" s="28">
        <f>'Annex A'!I12</f>
        <v>28</v>
      </c>
      <c r="BW15" s="10" t="s">
        <v>40</v>
      </c>
      <c r="BX15" s="28">
        <f>'Annex A'!C13</f>
        <v>9</v>
      </c>
      <c r="BY15" s="28">
        <f>'Annex A'!D13</f>
        <v>10</v>
      </c>
      <c r="BZ15" s="28">
        <f>'Annex A'!E13</f>
        <v>19</v>
      </c>
      <c r="CA15" s="28">
        <f>'Annex A'!F13</f>
        <v>20</v>
      </c>
      <c r="CB15" s="28">
        <f>'Annex A'!G13</f>
        <v>27</v>
      </c>
      <c r="CC15" s="28">
        <f>'Annex A'!H13</f>
        <v>37</v>
      </c>
      <c r="CD15" s="28">
        <f>'Annex A'!I13</f>
        <v>31</v>
      </c>
      <c r="CE15" s="10" t="s">
        <v>41</v>
      </c>
      <c r="CF15" s="28">
        <f>'Annex A'!C14</f>
        <v>16</v>
      </c>
      <c r="CG15" s="28">
        <f>'Annex A'!D14</f>
        <v>18</v>
      </c>
      <c r="CH15" s="28">
        <f>'Annex A'!E14</f>
        <v>24</v>
      </c>
      <c r="CI15" s="28">
        <f>'Annex A'!F14</f>
        <v>25</v>
      </c>
      <c r="CJ15" s="28">
        <f>'Annex A'!G14</f>
        <v>35</v>
      </c>
      <c r="CK15" s="28">
        <f>'Annex A'!H14</f>
        <v>44</v>
      </c>
      <c r="CL15" s="28">
        <f>'Annex A'!I14</f>
        <v>39</v>
      </c>
      <c r="CM15" s="10" t="s">
        <v>42</v>
      </c>
      <c r="CN15" s="28">
        <f>'Annex A'!C15</f>
        <v>6</v>
      </c>
      <c r="CO15" s="28">
        <f>'Annex A'!D15</f>
        <v>11</v>
      </c>
      <c r="CP15" s="28">
        <f>'Annex A'!E15</f>
        <v>12</v>
      </c>
      <c r="CQ15" s="28">
        <f>'Annex A'!F15</f>
        <v>17</v>
      </c>
      <c r="CR15" s="28">
        <f>'Annex A'!G15</f>
        <v>20</v>
      </c>
      <c r="CS15" s="28">
        <f>'Annex A'!H15</f>
        <v>28</v>
      </c>
      <c r="CT15" s="28">
        <f>'Annex A'!I15</f>
        <v>28</v>
      </c>
      <c r="CU15" s="10" t="s">
        <v>43</v>
      </c>
      <c r="CV15" s="28">
        <f>'Annex A'!C16</f>
        <v>10</v>
      </c>
      <c r="CW15" s="28">
        <f>'Annex A'!D16</f>
        <v>17</v>
      </c>
      <c r="CX15" s="28">
        <f>'Annex A'!E16</f>
        <v>22</v>
      </c>
      <c r="CY15" s="28">
        <f>'Annex A'!F16</f>
        <v>25</v>
      </c>
      <c r="CZ15" s="28">
        <f>'Annex A'!G16</f>
        <v>35</v>
      </c>
      <c r="DA15" s="28">
        <f>'Annex A'!H16</f>
        <v>41</v>
      </c>
      <c r="DB15" s="28">
        <f>'Annex A'!I16</f>
        <v>44</v>
      </c>
      <c r="DC15" s="10" t="s">
        <v>44</v>
      </c>
      <c r="DD15" s="28">
        <f>'Annex A'!C17</f>
        <v>8</v>
      </c>
      <c r="DE15" s="28">
        <f>'Annex A'!D17</f>
        <v>16</v>
      </c>
      <c r="DF15" s="28">
        <f>'Annex A'!E17</f>
        <v>18</v>
      </c>
      <c r="DG15" s="28">
        <f>'Annex A'!F17</f>
        <v>19</v>
      </c>
      <c r="DH15" s="28">
        <f>'Annex A'!G17</f>
        <v>19</v>
      </c>
      <c r="DI15" s="28">
        <f>'Annex A'!H17</f>
        <v>30</v>
      </c>
      <c r="DJ15" s="28">
        <f>'Annex A'!I17</f>
        <v>33</v>
      </c>
      <c r="DK15" s="10" t="s">
        <v>45</v>
      </c>
      <c r="DL15" s="28">
        <f>'Annex A'!C18</f>
        <v>12</v>
      </c>
      <c r="DM15" s="28">
        <f>'Annex A'!D18</f>
        <v>17</v>
      </c>
      <c r="DN15" s="28">
        <f>'Annex A'!E18</f>
        <v>25</v>
      </c>
      <c r="DO15" s="28">
        <f>'Annex A'!F18</f>
        <v>28</v>
      </c>
      <c r="DP15" s="28">
        <f>'Annex A'!G18</f>
        <v>33</v>
      </c>
      <c r="DQ15" s="28">
        <f>'Annex A'!H18</f>
        <v>45</v>
      </c>
      <c r="DR15" s="28">
        <f>'Annex A'!I18</f>
        <v>40</v>
      </c>
      <c r="DS15" s="10" t="s">
        <v>46</v>
      </c>
      <c r="DT15" s="28">
        <f>'Annex A'!C19</f>
        <v>13</v>
      </c>
      <c r="DU15" s="28">
        <f>'Annex A'!D19</f>
        <v>17</v>
      </c>
      <c r="DV15" s="28">
        <f>'Annex A'!E19</f>
        <v>27</v>
      </c>
      <c r="DW15" s="28">
        <f>'Annex A'!F19</f>
        <v>29</v>
      </c>
      <c r="DX15" s="28">
        <f>'Annex A'!G19</f>
        <v>38</v>
      </c>
      <c r="DY15" s="28">
        <f>'Annex A'!H19</f>
        <v>49</v>
      </c>
      <c r="DZ15" s="28">
        <f>'Annex A'!I19</f>
        <v>41</v>
      </c>
    </row>
    <row r="16" spans="1:131" ht="15.75" x14ac:dyDescent="0.25">
      <c r="A16" s="2"/>
      <c r="B16" s="3"/>
      <c r="C16" s="3"/>
      <c r="D16" s="3"/>
      <c r="E16" s="3"/>
      <c r="F16" s="3"/>
      <c r="G16" s="3"/>
      <c r="H16" s="3"/>
      <c r="I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</row>
    <row r="17" spans="1:130" ht="18.75" x14ac:dyDescent="0.35">
      <c r="A17" s="10" t="s">
        <v>61</v>
      </c>
      <c r="B17" s="17">
        <f>$B6-B15</f>
        <v>54.6</v>
      </c>
      <c r="C17" s="17">
        <f>$C6-C15</f>
        <v>57.8</v>
      </c>
      <c r="D17" s="17">
        <f>$D6-D15</f>
        <v>63</v>
      </c>
      <c r="E17" s="17">
        <f>$E6-E15</f>
        <v>70.400000000000006</v>
      </c>
      <c r="F17" s="17">
        <f>$F6-F15</f>
        <v>66.2</v>
      </c>
      <c r="G17" s="17">
        <f>$G6-G15</f>
        <v>59.7</v>
      </c>
      <c r="H17" s="17">
        <f>$H6-H15</f>
        <v>62.3</v>
      </c>
      <c r="L17" s="17">
        <f>$B6-L15</f>
        <v>50.6</v>
      </c>
      <c r="M17" s="17">
        <f>$C6-M15</f>
        <v>54.8</v>
      </c>
      <c r="N17" s="17">
        <f>$D6-N15</f>
        <v>60</v>
      </c>
      <c r="O17" s="17">
        <f>$E6-O15</f>
        <v>61.400000000000006</v>
      </c>
      <c r="P17" s="17">
        <f>$F6-P15</f>
        <v>61.2</v>
      </c>
      <c r="Q17" s="17">
        <f>$G6-Q15</f>
        <v>47.7</v>
      </c>
      <c r="R17" s="17">
        <f>$H6-R15</f>
        <v>57.3</v>
      </c>
      <c r="T17" s="17">
        <f>$B6-T15</f>
        <v>46.6</v>
      </c>
      <c r="U17" s="17">
        <f>$C6-U15</f>
        <v>53.8</v>
      </c>
      <c r="V17" s="17">
        <f>$D6-V15</f>
        <v>58</v>
      </c>
      <c r="W17" s="17">
        <f>$E6-W15</f>
        <v>65.400000000000006</v>
      </c>
      <c r="X17" s="17">
        <f>$F6-X15</f>
        <v>64.2</v>
      </c>
      <c r="Y17" s="17">
        <f>$G6-Y15</f>
        <v>46.7</v>
      </c>
      <c r="Z17" s="17">
        <f>$H6-Z15</f>
        <v>55.3</v>
      </c>
      <c r="AB17" s="17">
        <f>$B6-AB15</f>
        <v>55.6</v>
      </c>
      <c r="AC17" s="17">
        <f>$C6-AC15</f>
        <v>58.8</v>
      </c>
      <c r="AD17" s="17">
        <f>$D6-AD15</f>
        <v>63</v>
      </c>
      <c r="AE17" s="17">
        <f>$E6-AE15</f>
        <v>70.400000000000006</v>
      </c>
      <c r="AF17" s="17">
        <f>$F6-AF15</f>
        <v>71.2</v>
      </c>
      <c r="AG17" s="17">
        <f>$G6-AG15</f>
        <v>61.7</v>
      </c>
      <c r="AH17" s="17">
        <f>$H6-AH15</f>
        <v>62.3</v>
      </c>
      <c r="AJ17" s="17">
        <f>$B6-AJ15</f>
        <v>52.6</v>
      </c>
      <c r="AK17" s="17">
        <f>$C6-AK15</f>
        <v>54.8</v>
      </c>
      <c r="AL17" s="17">
        <f>$D6-AL15</f>
        <v>65</v>
      </c>
      <c r="AM17" s="17">
        <f>$E6-AM15</f>
        <v>65.400000000000006</v>
      </c>
      <c r="AN17" s="17">
        <f>$F6-AN15</f>
        <v>69.2</v>
      </c>
      <c r="AO17" s="17">
        <f>$G6-AO15</f>
        <v>51.7</v>
      </c>
      <c r="AP17" s="17">
        <f>$H6-AP15</f>
        <v>60.3</v>
      </c>
      <c r="AR17" s="17">
        <f>$B6-AR15</f>
        <v>55.6</v>
      </c>
      <c r="AS17" s="17">
        <f>$C6-AS15</f>
        <v>60.8</v>
      </c>
      <c r="AT17" s="17">
        <f>$D6-AT15</f>
        <v>66</v>
      </c>
      <c r="AU17" s="17">
        <f>$E6-AU15</f>
        <v>71.400000000000006</v>
      </c>
      <c r="AV17" s="17">
        <f>$F6-AV15</f>
        <v>64.2</v>
      </c>
      <c r="AW17" s="17">
        <f>$G6-AW15</f>
        <v>59.7</v>
      </c>
      <c r="AX17" s="17">
        <f>$H6-AX15</f>
        <v>61.3</v>
      </c>
      <c r="AZ17" s="17">
        <f>$B6-AZ15</f>
        <v>57.6</v>
      </c>
      <c r="BA17" s="17">
        <f>$C6-BA15</f>
        <v>61.8</v>
      </c>
      <c r="BB17" s="17">
        <f>$D6-BB15</f>
        <v>65</v>
      </c>
      <c r="BC17" s="17">
        <f>$E6-BC15</f>
        <v>70.400000000000006</v>
      </c>
      <c r="BD17" s="17">
        <f>$F6-BD15</f>
        <v>71.2</v>
      </c>
      <c r="BE17" s="17">
        <f>$G6-BE15</f>
        <v>64.7</v>
      </c>
      <c r="BF17" s="17">
        <f>$H6-BF15</f>
        <v>64.3</v>
      </c>
      <c r="BH17" s="17">
        <f>$B6-BH15</f>
        <v>47.6</v>
      </c>
      <c r="BI17" s="17">
        <f>$C6-BI15</f>
        <v>49.8</v>
      </c>
      <c r="BJ17" s="17">
        <f>$D6-BJ15</f>
        <v>55</v>
      </c>
      <c r="BK17" s="17">
        <f>$E6-BK15</f>
        <v>65.400000000000006</v>
      </c>
      <c r="BL17" s="17">
        <f>$F6-BL15</f>
        <v>58.2</v>
      </c>
      <c r="BM17" s="17">
        <f>$G6-BM15</f>
        <v>48.7</v>
      </c>
      <c r="BN17" s="17">
        <f>$H6-BN15</f>
        <v>54.3</v>
      </c>
      <c r="BP17" s="17">
        <f>$B6-BP15</f>
        <v>56.6</v>
      </c>
      <c r="BQ17" s="17">
        <f>$C6-BQ15</f>
        <v>60.8</v>
      </c>
      <c r="BR17" s="17">
        <f>$D6-BR15</f>
        <v>68</v>
      </c>
      <c r="BS17" s="17">
        <f>$E6-BS15</f>
        <v>71.400000000000006</v>
      </c>
      <c r="BT17" s="17">
        <f>$F6-BT15</f>
        <v>74.2</v>
      </c>
      <c r="BU17" s="17">
        <f>$G6-BU15</f>
        <v>65.7</v>
      </c>
      <c r="BV17" s="17">
        <f>$H6-BV15</f>
        <v>64.3</v>
      </c>
      <c r="BX17" s="17">
        <f>$B6-BX15</f>
        <v>53.6</v>
      </c>
      <c r="BY17" s="17">
        <f>$C6-BY15</f>
        <v>60.8</v>
      </c>
      <c r="BZ17" s="17">
        <f>$D6-BZ15</f>
        <v>62</v>
      </c>
      <c r="CA17" s="17">
        <f>$E6-CA15</f>
        <v>70.400000000000006</v>
      </c>
      <c r="CB17" s="17">
        <f>$F6-CB15</f>
        <v>69.2</v>
      </c>
      <c r="CC17" s="17">
        <f>$G6-CC15</f>
        <v>57.7</v>
      </c>
      <c r="CD17" s="17">
        <f>$H6-CD15</f>
        <v>61.3</v>
      </c>
      <c r="CF17" s="17">
        <f>$B6-CF15</f>
        <v>46.6</v>
      </c>
      <c r="CG17" s="17">
        <f>$C6-CG15</f>
        <v>52.8</v>
      </c>
      <c r="CH17" s="17">
        <f>$D6-CH15</f>
        <v>57</v>
      </c>
      <c r="CI17" s="17">
        <f>$E6-CI15</f>
        <v>65.400000000000006</v>
      </c>
      <c r="CJ17" s="17">
        <f>$F6-CJ15</f>
        <v>61.2</v>
      </c>
      <c r="CK17" s="17">
        <f>$G6-CK15</f>
        <v>50.7</v>
      </c>
      <c r="CL17" s="17">
        <f>$H6-CL15</f>
        <v>53.3</v>
      </c>
      <c r="CN17" s="17">
        <f>$B6-CN15</f>
        <v>56.6</v>
      </c>
      <c r="CO17" s="17">
        <f>$C6-CO15</f>
        <v>59.8</v>
      </c>
      <c r="CP17" s="17">
        <f>$D6-CP15</f>
        <v>69</v>
      </c>
      <c r="CQ17" s="17">
        <f>$E6-CQ15</f>
        <v>73.400000000000006</v>
      </c>
      <c r="CR17" s="17">
        <f>$F6-CR15</f>
        <v>76.2</v>
      </c>
      <c r="CS17" s="17">
        <f>$G6-CS15</f>
        <v>66.7</v>
      </c>
      <c r="CT17" s="17">
        <f>$H6-CT15</f>
        <v>64.3</v>
      </c>
      <c r="CV17" s="17">
        <f>$B6-CV15</f>
        <v>52.6</v>
      </c>
      <c r="CW17" s="17">
        <f>$C6-CW15</f>
        <v>53.8</v>
      </c>
      <c r="CX17" s="17">
        <f>$D6-CX15</f>
        <v>59</v>
      </c>
      <c r="CY17" s="17">
        <f>$E6-CY15</f>
        <v>65.400000000000006</v>
      </c>
      <c r="CZ17" s="17">
        <f>$F6-CZ15</f>
        <v>61.2</v>
      </c>
      <c r="DA17" s="17">
        <f>$G6-DA15</f>
        <v>53.7</v>
      </c>
      <c r="DB17" s="17">
        <f>$H6-DB15</f>
        <v>48.3</v>
      </c>
      <c r="DD17" s="17">
        <f>$B6-DD15</f>
        <v>54.6</v>
      </c>
      <c r="DE17" s="17">
        <f>$C6-DE15</f>
        <v>54.8</v>
      </c>
      <c r="DF17" s="17">
        <f>$D6-DF15</f>
        <v>63</v>
      </c>
      <c r="DG17" s="17">
        <f>$E6-DG15</f>
        <v>71.400000000000006</v>
      </c>
      <c r="DH17" s="17">
        <f>$F6-DH15</f>
        <v>77.2</v>
      </c>
      <c r="DI17" s="17">
        <f>$G6-DI15</f>
        <v>64.7</v>
      </c>
      <c r="DJ17" s="17">
        <f>$H6-DJ15</f>
        <v>59.3</v>
      </c>
      <c r="DL17" s="17">
        <f>$B6-DL15</f>
        <v>50.6</v>
      </c>
      <c r="DM17" s="17">
        <f>$C6-DM15</f>
        <v>53.8</v>
      </c>
      <c r="DN17" s="17">
        <f>$D6-DN15</f>
        <v>56</v>
      </c>
      <c r="DO17" s="17">
        <f>$E6-DO15</f>
        <v>62.400000000000006</v>
      </c>
      <c r="DP17" s="17">
        <f>$F6-DP15</f>
        <v>63.2</v>
      </c>
      <c r="DQ17" s="17">
        <f>$G6-DQ15</f>
        <v>49.7</v>
      </c>
      <c r="DR17" s="17">
        <f>$H6-DR15</f>
        <v>52.3</v>
      </c>
      <c r="DT17" s="17">
        <f>$B6-DT15</f>
        <v>49.6</v>
      </c>
      <c r="DU17" s="17">
        <f>$C6-DU15</f>
        <v>53.8</v>
      </c>
      <c r="DV17" s="17">
        <f>$D6-DV15</f>
        <v>54</v>
      </c>
      <c r="DW17" s="17">
        <f>$E6-DW15</f>
        <v>61.400000000000006</v>
      </c>
      <c r="DX17" s="17">
        <f>$F6-DX15</f>
        <v>58.2</v>
      </c>
      <c r="DY17" s="17">
        <f>$G6-DY15</f>
        <v>45.7</v>
      </c>
      <c r="DZ17" s="17">
        <f>$H6-DZ15</f>
        <v>51.3</v>
      </c>
    </row>
    <row r="18" spans="1:130" ht="15.75" x14ac:dyDescent="0.25">
      <c r="A18" s="2">
        <v>2</v>
      </c>
      <c r="B18" s="17">
        <f>$B7-B15</f>
        <v>60.900000000000006</v>
      </c>
      <c r="C18" s="17">
        <f>$C7-C15</f>
        <v>65.3</v>
      </c>
      <c r="D18" s="17">
        <f>$D7-D15</f>
        <v>66.3</v>
      </c>
      <c r="E18" s="17">
        <f>$E7-E15</f>
        <v>72.8</v>
      </c>
      <c r="F18" s="17">
        <f>$F7-F15</f>
        <v>66.3</v>
      </c>
      <c r="G18" s="17">
        <f>$G7-G15</f>
        <v>59</v>
      </c>
      <c r="H18" s="17">
        <f>$H7-H15</f>
        <v>60</v>
      </c>
      <c r="L18" s="17">
        <f>$B7-L15</f>
        <v>56.900000000000006</v>
      </c>
      <c r="M18" s="17">
        <f>$C7-M15</f>
        <v>62.3</v>
      </c>
      <c r="N18" s="17">
        <f>$D7-N15</f>
        <v>63.3</v>
      </c>
      <c r="O18" s="17">
        <f>$E7-O15</f>
        <v>63.8</v>
      </c>
      <c r="P18" s="17">
        <f>$F7-P15</f>
        <v>61.3</v>
      </c>
      <c r="Q18" s="17">
        <f>$G7-Q15</f>
        <v>47</v>
      </c>
      <c r="R18" s="17">
        <f>$H7-R15</f>
        <v>55</v>
      </c>
      <c r="T18" s="17">
        <f>$B7-T15</f>
        <v>52.900000000000006</v>
      </c>
      <c r="U18" s="17">
        <f>$C7-U15</f>
        <v>61.3</v>
      </c>
      <c r="V18" s="17">
        <f>$D7-V15</f>
        <v>61.3</v>
      </c>
      <c r="W18" s="17">
        <f>$E7-W15</f>
        <v>67.8</v>
      </c>
      <c r="X18" s="17">
        <f>$F7-X15</f>
        <v>64.3</v>
      </c>
      <c r="Y18" s="17">
        <f>$G7-Y15</f>
        <v>46</v>
      </c>
      <c r="Z18" s="17">
        <f>$H7-Z15</f>
        <v>53</v>
      </c>
      <c r="AB18" s="17">
        <f>$B7-AB15</f>
        <v>61.900000000000006</v>
      </c>
      <c r="AC18" s="17">
        <f>$C7-AC15</f>
        <v>66.3</v>
      </c>
      <c r="AD18" s="17">
        <f>$D7-AD15</f>
        <v>66.3</v>
      </c>
      <c r="AE18" s="17">
        <f>$E7-AE15</f>
        <v>72.8</v>
      </c>
      <c r="AF18" s="17">
        <f>$F7-AF15</f>
        <v>71.3</v>
      </c>
      <c r="AG18" s="17">
        <f>$G7-AG15</f>
        <v>61</v>
      </c>
      <c r="AH18" s="17">
        <f>$H7-AH15</f>
        <v>60</v>
      </c>
      <c r="AJ18" s="17">
        <f>$B7-AJ15</f>
        <v>58.900000000000006</v>
      </c>
      <c r="AK18" s="17">
        <f>$C7-AK15</f>
        <v>62.3</v>
      </c>
      <c r="AL18" s="17">
        <f>$D7-AL15</f>
        <v>68.3</v>
      </c>
      <c r="AM18" s="17">
        <f>$E7-AM15</f>
        <v>67.8</v>
      </c>
      <c r="AN18" s="17">
        <f>$F7-AN15</f>
        <v>69.3</v>
      </c>
      <c r="AO18" s="17">
        <f>$G7-AO15</f>
        <v>51</v>
      </c>
      <c r="AP18" s="17">
        <f>$H7-AP15</f>
        <v>58</v>
      </c>
      <c r="AR18" s="17">
        <f>$B7-AR15</f>
        <v>61.900000000000006</v>
      </c>
      <c r="AS18" s="17">
        <f>$C7-AS15</f>
        <v>68.3</v>
      </c>
      <c r="AT18" s="17">
        <f>$D7-AT15</f>
        <v>69.3</v>
      </c>
      <c r="AU18" s="17">
        <f>$E7-AU15</f>
        <v>73.8</v>
      </c>
      <c r="AV18" s="17">
        <f>$F7-AV15</f>
        <v>64.3</v>
      </c>
      <c r="AW18" s="17">
        <f>$G7-AW15</f>
        <v>59</v>
      </c>
      <c r="AX18" s="17">
        <f>$H7-AX15</f>
        <v>59</v>
      </c>
      <c r="AZ18" s="17">
        <f>$B7-AZ15</f>
        <v>63.900000000000006</v>
      </c>
      <c r="BA18" s="17">
        <f>$C7-BA15</f>
        <v>69.3</v>
      </c>
      <c r="BB18" s="17">
        <f>$D7-BB15</f>
        <v>68.3</v>
      </c>
      <c r="BC18" s="17">
        <f>$E7-BC15</f>
        <v>72.8</v>
      </c>
      <c r="BD18" s="17">
        <f>$F7-BD15</f>
        <v>71.3</v>
      </c>
      <c r="BE18" s="17">
        <f>$G7-BE15</f>
        <v>64</v>
      </c>
      <c r="BF18" s="17">
        <f>$H7-BF15</f>
        <v>62</v>
      </c>
      <c r="BH18" s="17">
        <f>$B7-BH15</f>
        <v>53.900000000000006</v>
      </c>
      <c r="BI18" s="17">
        <f>$C7-BI15</f>
        <v>57.3</v>
      </c>
      <c r="BJ18" s="17">
        <f>$D7-BJ15</f>
        <v>58.3</v>
      </c>
      <c r="BK18" s="17">
        <f>$E7-BK15</f>
        <v>67.8</v>
      </c>
      <c r="BL18" s="17">
        <f>$F7-BL15</f>
        <v>58.3</v>
      </c>
      <c r="BM18" s="17">
        <f>$G7-BM15</f>
        <v>48</v>
      </c>
      <c r="BN18" s="17">
        <f>$H7-BN15</f>
        <v>52</v>
      </c>
      <c r="BP18" s="17">
        <f>$B7-BP15</f>
        <v>62.900000000000006</v>
      </c>
      <c r="BQ18" s="17">
        <f>$C7-BQ15</f>
        <v>68.3</v>
      </c>
      <c r="BR18" s="17">
        <f>$D7-BR15</f>
        <v>71.3</v>
      </c>
      <c r="BS18" s="17">
        <f>$E7-BS15</f>
        <v>73.8</v>
      </c>
      <c r="BT18" s="17">
        <f>$F7-BT15</f>
        <v>74.3</v>
      </c>
      <c r="BU18" s="17">
        <f>$G7-BU15</f>
        <v>65</v>
      </c>
      <c r="BV18" s="17">
        <f>$H7-BV15</f>
        <v>62</v>
      </c>
      <c r="BX18" s="17">
        <f>$B7-BX15</f>
        <v>59.900000000000006</v>
      </c>
      <c r="BY18" s="17">
        <f>$C7-BY15</f>
        <v>68.3</v>
      </c>
      <c r="BZ18" s="17">
        <f>$D7-BZ15</f>
        <v>65.3</v>
      </c>
      <c r="CA18" s="17">
        <f>$E7-CA15</f>
        <v>72.8</v>
      </c>
      <c r="CB18" s="17">
        <f>$F7-CB15</f>
        <v>69.3</v>
      </c>
      <c r="CC18" s="17">
        <f>$G7-CC15</f>
        <v>57</v>
      </c>
      <c r="CD18" s="17">
        <f>$H7-CD15</f>
        <v>59</v>
      </c>
      <c r="CF18" s="17">
        <f>$B7-CF15</f>
        <v>52.900000000000006</v>
      </c>
      <c r="CG18" s="17">
        <f>$C7-CG15</f>
        <v>60.3</v>
      </c>
      <c r="CH18" s="17">
        <f>$D7-CH15</f>
        <v>60.3</v>
      </c>
      <c r="CI18" s="17">
        <f>$E7-CI15</f>
        <v>67.8</v>
      </c>
      <c r="CJ18" s="17">
        <f>$F7-CJ15</f>
        <v>61.3</v>
      </c>
      <c r="CK18" s="17">
        <f>$G7-CK15</f>
        <v>50</v>
      </c>
      <c r="CL18" s="17">
        <f>$H7-CL15</f>
        <v>51</v>
      </c>
      <c r="CN18" s="17">
        <f>$B7-CN15</f>
        <v>62.900000000000006</v>
      </c>
      <c r="CO18" s="17">
        <f>$C7-CO15</f>
        <v>67.3</v>
      </c>
      <c r="CP18" s="17">
        <f>$D7-CP15</f>
        <v>72.3</v>
      </c>
      <c r="CQ18" s="17">
        <f>$E7-CQ15</f>
        <v>75.8</v>
      </c>
      <c r="CR18" s="17">
        <f>$F7-CR15</f>
        <v>76.3</v>
      </c>
      <c r="CS18" s="17">
        <f>$G7-CS15</f>
        <v>66</v>
      </c>
      <c r="CT18" s="17">
        <f>$H7-CT15</f>
        <v>62</v>
      </c>
      <c r="CV18" s="17">
        <f>$B7-CV15</f>
        <v>58.900000000000006</v>
      </c>
      <c r="CW18" s="17">
        <f>$C7-CW15</f>
        <v>61.3</v>
      </c>
      <c r="CX18" s="17">
        <f>$D7-CX15</f>
        <v>62.3</v>
      </c>
      <c r="CY18" s="17">
        <f>$E7-CY15</f>
        <v>67.8</v>
      </c>
      <c r="CZ18" s="17">
        <f>$F7-CZ15</f>
        <v>61.3</v>
      </c>
      <c r="DA18" s="17">
        <f>$G7-DA15</f>
        <v>53</v>
      </c>
      <c r="DB18" s="17">
        <f>$H7-DB15</f>
        <v>46</v>
      </c>
      <c r="DD18" s="17">
        <f>$B7-DD15</f>
        <v>60.900000000000006</v>
      </c>
      <c r="DE18" s="17">
        <f>$C7-DE15</f>
        <v>62.3</v>
      </c>
      <c r="DF18" s="17">
        <f>$D7-DF15</f>
        <v>66.3</v>
      </c>
      <c r="DG18" s="17">
        <f>$E7-DG15</f>
        <v>73.8</v>
      </c>
      <c r="DH18" s="17">
        <f>$F7-DH15</f>
        <v>77.3</v>
      </c>
      <c r="DI18" s="17">
        <f>$G7-DI15</f>
        <v>64</v>
      </c>
      <c r="DJ18" s="17">
        <f>$H7-DJ15</f>
        <v>57</v>
      </c>
      <c r="DL18" s="17">
        <f>$B7-DL15</f>
        <v>56.900000000000006</v>
      </c>
      <c r="DM18" s="17">
        <f>$C7-DM15</f>
        <v>61.3</v>
      </c>
      <c r="DN18" s="17">
        <f>$D7-DN15</f>
        <v>59.3</v>
      </c>
      <c r="DO18" s="17">
        <f>$E7-DO15</f>
        <v>64.8</v>
      </c>
      <c r="DP18" s="17">
        <f>$F7-DP15</f>
        <v>63.3</v>
      </c>
      <c r="DQ18" s="17">
        <f>$G7-DQ15</f>
        <v>49</v>
      </c>
      <c r="DR18" s="17">
        <f>$H7-DR15</f>
        <v>50</v>
      </c>
      <c r="DT18" s="17">
        <f>$B7-DT15</f>
        <v>55.900000000000006</v>
      </c>
      <c r="DU18" s="17">
        <f>$C7-DU15</f>
        <v>61.3</v>
      </c>
      <c r="DV18" s="17">
        <f>$D7-DV15</f>
        <v>57.3</v>
      </c>
      <c r="DW18" s="17">
        <f>$E7-DW15</f>
        <v>63.8</v>
      </c>
      <c r="DX18" s="17">
        <f>$F7-DX15</f>
        <v>58.3</v>
      </c>
      <c r="DY18" s="17">
        <f>$G7-DY15</f>
        <v>45</v>
      </c>
      <c r="DZ18" s="17">
        <f>$H7-DZ15</f>
        <v>49</v>
      </c>
    </row>
    <row r="19" spans="1:130" ht="15.75" x14ac:dyDescent="0.25">
      <c r="A19" s="2">
        <v>3</v>
      </c>
      <c r="B19" s="17">
        <f>$B8-B15</f>
        <v>63.099999999999994</v>
      </c>
      <c r="C19" s="17">
        <f>$C8-C15</f>
        <v>67.8</v>
      </c>
      <c r="D19" s="17">
        <f>$D8-D15</f>
        <v>70</v>
      </c>
      <c r="E19" s="17">
        <f>$E8-E15</f>
        <v>75</v>
      </c>
      <c r="F19" s="17">
        <f>$F8-F15</f>
        <v>64.400000000000006</v>
      </c>
      <c r="G19" s="17">
        <f>$G8-G15</f>
        <v>59.099999999999994</v>
      </c>
      <c r="H19" s="17">
        <f>$H8-H15</f>
        <v>59</v>
      </c>
      <c r="L19" s="17">
        <f>$B8-L15</f>
        <v>59.099999999999994</v>
      </c>
      <c r="M19" s="17">
        <f>$C8-M15</f>
        <v>64.8</v>
      </c>
      <c r="N19" s="17">
        <f>$D8-N15</f>
        <v>67</v>
      </c>
      <c r="O19" s="17">
        <f>$E8-O15</f>
        <v>66</v>
      </c>
      <c r="P19" s="17">
        <f>$F8-P15</f>
        <v>59.400000000000006</v>
      </c>
      <c r="Q19" s="17">
        <f>$G8-Q15</f>
        <v>47.099999999999994</v>
      </c>
      <c r="R19" s="17">
        <f>$H8-R15</f>
        <v>54</v>
      </c>
      <c r="T19" s="17">
        <f>$B8-T15</f>
        <v>55.099999999999994</v>
      </c>
      <c r="U19" s="17">
        <f>$C8-U15</f>
        <v>63.8</v>
      </c>
      <c r="V19" s="17">
        <f>$D8-V15</f>
        <v>65</v>
      </c>
      <c r="W19" s="17">
        <f>$E8-W15</f>
        <v>70</v>
      </c>
      <c r="X19" s="17">
        <f>$F8-X15</f>
        <v>62.400000000000006</v>
      </c>
      <c r="Y19" s="17">
        <f>$G8-Y15</f>
        <v>46.099999999999994</v>
      </c>
      <c r="Z19" s="17">
        <f>$H8-Z15</f>
        <v>52</v>
      </c>
      <c r="AB19" s="17">
        <f>$B8-AB15</f>
        <v>64.099999999999994</v>
      </c>
      <c r="AC19" s="17">
        <f>$C8-AC15</f>
        <v>68.8</v>
      </c>
      <c r="AD19" s="17">
        <f>$D8-AD15</f>
        <v>70</v>
      </c>
      <c r="AE19" s="17">
        <f>$E8-AE15</f>
        <v>75</v>
      </c>
      <c r="AF19" s="17">
        <f>$F8-AF15</f>
        <v>69.400000000000006</v>
      </c>
      <c r="AG19" s="17">
        <f>$G8-AG15</f>
        <v>61.099999999999994</v>
      </c>
      <c r="AH19" s="17">
        <f>$H8-AH15</f>
        <v>59</v>
      </c>
      <c r="AJ19" s="17">
        <f>$B8-AJ15</f>
        <v>61.099999999999994</v>
      </c>
      <c r="AK19" s="17">
        <f>$C8-AK15</f>
        <v>64.8</v>
      </c>
      <c r="AL19" s="17">
        <f>$D8-AL15</f>
        <v>72</v>
      </c>
      <c r="AM19" s="17">
        <f>$E8-AM15</f>
        <v>70</v>
      </c>
      <c r="AN19" s="17">
        <f>$F8-AN15</f>
        <v>67.400000000000006</v>
      </c>
      <c r="AO19" s="17">
        <f>$G8-AO15</f>
        <v>51.099999999999994</v>
      </c>
      <c r="AP19" s="17">
        <f>$H8-AP15</f>
        <v>57</v>
      </c>
      <c r="AR19" s="17">
        <f>$B8-AR15</f>
        <v>64.099999999999994</v>
      </c>
      <c r="AS19" s="17">
        <f>$C8-AS15</f>
        <v>70.8</v>
      </c>
      <c r="AT19" s="17">
        <f>$D8-AT15</f>
        <v>73</v>
      </c>
      <c r="AU19" s="17">
        <f>$E8-AU15</f>
        <v>76</v>
      </c>
      <c r="AV19" s="17">
        <f>$F8-AV15</f>
        <v>62.400000000000006</v>
      </c>
      <c r="AW19" s="17">
        <f>$G8-AW15</f>
        <v>59.099999999999994</v>
      </c>
      <c r="AX19" s="17">
        <f>$H8-AX15</f>
        <v>58</v>
      </c>
      <c r="AZ19" s="17">
        <f>$B8-AZ15</f>
        <v>66.099999999999994</v>
      </c>
      <c r="BA19" s="17">
        <f>$C8-BA15</f>
        <v>71.8</v>
      </c>
      <c r="BB19" s="17">
        <f>$D8-BB15</f>
        <v>72</v>
      </c>
      <c r="BC19" s="17">
        <f>$E8-BC15</f>
        <v>75</v>
      </c>
      <c r="BD19" s="17">
        <f>$F8-BD15</f>
        <v>69.400000000000006</v>
      </c>
      <c r="BE19" s="17">
        <f>$G8-BE15</f>
        <v>64.099999999999994</v>
      </c>
      <c r="BF19" s="17">
        <f>$H8-BF15</f>
        <v>61</v>
      </c>
      <c r="BH19" s="17">
        <f>$B8-BH15</f>
        <v>56.099999999999994</v>
      </c>
      <c r="BI19" s="17">
        <f>$C8-BI15</f>
        <v>59.8</v>
      </c>
      <c r="BJ19" s="17">
        <f>$D8-BJ15</f>
        <v>62</v>
      </c>
      <c r="BK19" s="17">
        <f>$E8-BK15</f>
        <v>70</v>
      </c>
      <c r="BL19" s="17">
        <f>$F8-BL15</f>
        <v>56.400000000000006</v>
      </c>
      <c r="BM19" s="17">
        <f>$G8-BM15</f>
        <v>48.099999999999994</v>
      </c>
      <c r="BN19" s="17">
        <f>$H8-BN15</f>
        <v>51</v>
      </c>
      <c r="BP19" s="17">
        <f>$B8-BP15</f>
        <v>65.099999999999994</v>
      </c>
      <c r="BQ19" s="17">
        <f>$C8-BQ15</f>
        <v>70.8</v>
      </c>
      <c r="BR19" s="17">
        <f>$D8-BR15</f>
        <v>75</v>
      </c>
      <c r="BS19" s="17">
        <f>$E8-BS15</f>
        <v>76</v>
      </c>
      <c r="BT19" s="17">
        <f>$F8-BT15</f>
        <v>72.400000000000006</v>
      </c>
      <c r="BU19" s="17">
        <f>$G8-BU15</f>
        <v>65.099999999999994</v>
      </c>
      <c r="BV19" s="17">
        <f>$H8-BV15</f>
        <v>61</v>
      </c>
      <c r="BX19" s="17">
        <f>$B8-BX15</f>
        <v>62.099999999999994</v>
      </c>
      <c r="BY19" s="17">
        <f>$C8-BY15</f>
        <v>70.8</v>
      </c>
      <c r="BZ19" s="17">
        <f>$D8-BZ15</f>
        <v>69</v>
      </c>
      <c r="CA19" s="17">
        <f>$E8-CA15</f>
        <v>75</v>
      </c>
      <c r="CB19" s="17">
        <f>$F8-CB15</f>
        <v>67.400000000000006</v>
      </c>
      <c r="CC19" s="17">
        <f>$G8-CC15</f>
        <v>57.099999999999994</v>
      </c>
      <c r="CD19" s="17">
        <f>$H8-CD15</f>
        <v>58</v>
      </c>
      <c r="CF19" s="17">
        <f>$B8-CF15</f>
        <v>55.099999999999994</v>
      </c>
      <c r="CG19" s="17">
        <f>$C8-CG15</f>
        <v>62.8</v>
      </c>
      <c r="CH19" s="17">
        <f>$D8-CH15</f>
        <v>64</v>
      </c>
      <c r="CI19" s="17">
        <f>$E8-CI15</f>
        <v>70</v>
      </c>
      <c r="CJ19" s="17">
        <f>$F8-CJ15</f>
        <v>59.400000000000006</v>
      </c>
      <c r="CK19" s="17">
        <f>$G8-CK15</f>
        <v>50.099999999999994</v>
      </c>
      <c r="CL19" s="17">
        <f>$H8-CL15</f>
        <v>50</v>
      </c>
      <c r="CN19" s="17">
        <f>$B8-CN15</f>
        <v>65.099999999999994</v>
      </c>
      <c r="CO19" s="17">
        <f>$C8-CO15</f>
        <v>69.8</v>
      </c>
      <c r="CP19" s="17">
        <f>$D8-CP15</f>
        <v>76</v>
      </c>
      <c r="CQ19" s="17">
        <f>$E8-CQ15</f>
        <v>78</v>
      </c>
      <c r="CR19" s="17">
        <f>$F8-CR15</f>
        <v>74.400000000000006</v>
      </c>
      <c r="CS19" s="17">
        <f>$G8-CS15</f>
        <v>66.099999999999994</v>
      </c>
      <c r="CT19" s="17">
        <f>$H8-CT15</f>
        <v>61</v>
      </c>
      <c r="CV19" s="17">
        <f>$B8-CV15</f>
        <v>61.099999999999994</v>
      </c>
      <c r="CW19" s="17">
        <f>$C8-CW15</f>
        <v>63.8</v>
      </c>
      <c r="CX19" s="17">
        <f>$D8-CX15</f>
        <v>66</v>
      </c>
      <c r="CY19" s="17">
        <f>$E8-CY15</f>
        <v>70</v>
      </c>
      <c r="CZ19" s="17">
        <f>$F8-CZ15</f>
        <v>59.400000000000006</v>
      </c>
      <c r="DA19" s="17">
        <f>$G8-DA15</f>
        <v>53.099999999999994</v>
      </c>
      <c r="DB19" s="17">
        <f>$H8-DB15</f>
        <v>45</v>
      </c>
      <c r="DD19" s="17">
        <f>$B8-DD15</f>
        <v>63.099999999999994</v>
      </c>
      <c r="DE19" s="17">
        <f>$C8-DE15</f>
        <v>64.8</v>
      </c>
      <c r="DF19" s="17">
        <f>$D8-DF15</f>
        <v>70</v>
      </c>
      <c r="DG19" s="17">
        <f>$E8-DG15</f>
        <v>76</v>
      </c>
      <c r="DH19" s="17">
        <f>$F8-DH15</f>
        <v>75.400000000000006</v>
      </c>
      <c r="DI19" s="17">
        <f>$G8-DI15</f>
        <v>64.099999999999994</v>
      </c>
      <c r="DJ19" s="17">
        <f>$H8-DJ15</f>
        <v>56</v>
      </c>
      <c r="DL19" s="17">
        <f>$B8-DL15</f>
        <v>59.099999999999994</v>
      </c>
      <c r="DM19" s="17">
        <f>$C8-DM15</f>
        <v>63.8</v>
      </c>
      <c r="DN19" s="17">
        <f>$D8-DN15</f>
        <v>63</v>
      </c>
      <c r="DO19" s="17">
        <f>$E8-DO15</f>
        <v>67</v>
      </c>
      <c r="DP19" s="17">
        <f>$F8-DP15</f>
        <v>61.400000000000006</v>
      </c>
      <c r="DQ19" s="17">
        <f>$G8-DQ15</f>
        <v>49.099999999999994</v>
      </c>
      <c r="DR19" s="17">
        <f>$H8-DR15</f>
        <v>49</v>
      </c>
      <c r="DT19" s="17">
        <f>$B8-DT15</f>
        <v>58.099999999999994</v>
      </c>
      <c r="DU19" s="17">
        <f>$C8-DU15</f>
        <v>63.8</v>
      </c>
      <c r="DV19" s="17">
        <f>$D8-DV15</f>
        <v>61</v>
      </c>
      <c r="DW19" s="17">
        <f>$E8-DW15</f>
        <v>66</v>
      </c>
      <c r="DX19" s="17">
        <f>$F8-DX15</f>
        <v>56.400000000000006</v>
      </c>
      <c r="DY19" s="17">
        <f>$G8-DY15</f>
        <v>45.099999999999994</v>
      </c>
      <c r="DZ19" s="17">
        <f>$H8-DZ15</f>
        <v>48</v>
      </c>
    </row>
    <row r="20" spans="1:130" ht="15.75" x14ac:dyDescent="0.25">
      <c r="A20" s="2">
        <v>4</v>
      </c>
      <c r="B20" s="17">
        <f>$B9-B15</f>
        <v>69.2</v>
      </c>
      <c r="C20" s="17">
        <f>$C9-C15</f>
        <v>71.5</v>
      </c>
      <c r="D20" s="17">
        <f>$D9-D15</f>
        <v>71.8</v>
      </c>
      <c r="E20" s="17">
        <f>$E9-E15</f>
        <v>75.5</v>
      </c>
      <c r="F20" s="17">
        <f>$F9-F15</f>
        <v>64.3</v>
      </c>
      <c r="G20" s="17">
        <f>$G9-G15</f>
        <v>57.5</v>
      </c>
      <c r="H20" s="17">
        <f>$H9-H15</f>
        <v>58.8</v>
      </c>
      <c r="L20" s="17">
        <f>$B9-L15</f>
        <v>65.2</v>
      </c>
      <c r="M20" s="17">
        <f>$C9-M15</f>
        <v>68.5</v>
      </c>
      <c r="N20" s="17">
        <f>$D9-N15</f>
        <v>68.8</v>
      </c>
      <c r="O20" s="17">
        <f>$E9-O15</f>
        <v>66.5</v>
      </c>
      <c r="P20" s="17">
        <f>$F9-P15</f>
        <v>59.3</v>
      </c>
      <c r="Q20" s="17">
        <f>$G9-Q15</f>
        <v>45.5</v>
      </c>
      <c r="R20" s="17">
        <f>$H9-R15</f>
        <v>53.8</v>
      </c>
      <c r="T20" s="17">
        <f>$B9-T15</f>
        <v>61.2</v>
      </c>
      <c r="U20" s="17">
        <f>$C9-U15</f>
        <v>67.5</v>
      </c>
      <c r="V20" s="17">
        <f>$D9-V15</f>
        <v>66.8</v>
      </c>
      <c r="W20" s="17">
        <f>$E9-W15</f>
        <v>70.5</v>
      </c>
      <c r="X20" s="17">
        <f>$F9-X15</f>
        <v>62.3</v>
      </c>
      <c r="Y20" s="17">
        <f>$G9-Y15</f>
        <v>44.5</v>
      </c>
      <c r="Z20" s="17">
        <f>$H9-Z15</f>
        <v>51.8</v>
      </c>
      <c r="AB20" s="17">
        <f>$B9-AB15</f>
        <v>70.2</v>
      </c>
      <c r="AC20" s="17">
        <f>$C9-AC15</f>
        <v>72.5</v>
      </c>
      <c r="AD20" s="17">
        <f>$D9-AD15</f>
        <v>71.8</v>
      </c>
      <c r="AE20" s="17">
        <f>$E9-AE15</f>
        <v>75.5</v>
      </c>
      <c r="AF20" s="17">
        <f>$F9-AF15</f>
        <v>69.3</v>
      </c>
      <c r="AG20" s="17">
        <f>$G9-AG15</f>
        <v>59.5</v>
      </c>
      <c r="AH20" s="17">
        <f>$H9-AH15</f>
        <v>58.8</v>
      </c>
      <c r="AJ20" s="17">
        <f>$B9-AJ15</f>
        <v>67.2</v>
      </c>
      <c r="AK20" s="17">
        <f>$C9-AK15</f>
        <v>68.5</v>
      </c>
      <c r="AL20" s="17">
        <f>$D9-AL15</f>
        <v>73.8</v>
      </c>
      <c r="AM20" s="17">
        <f>$E9-AM15</f>
        <v>70.5</v>
      </c>
      <c r="AN20" s="17">
        <f>$F9-AN15</f>
        <v>67.3</v>
      </c>
      <c r="AO20" s="17">
        <f>$G9-AO15</f>
        <v>49.5</v>
      </c>
      <c r="AP20" s="17">
        <f>$H9-AP15</f>
        <v>56.8</v>
      </c>
      <c r="AR20" s="17">
        <f>$B9-AR15</f>
        <v>70.2</v>
      </c>
      <c r="AS20" s="17">
        <f>$C9-AS15</f>
        <v>74.5</v>
      </c>
      <c r="AT20" s="17">
        <f>$D9-AT15</f>
        <v>74.8</v>
      </c>
      <c r="AU20" s="17">
        <f>$E9-AU15</f>
        <v>76.5</v>
      </c>
      <c r="AV20" s="17">
        <f>$F9-AV15</f>
        <v>62.3</v>
      </c>
      <c r="AW20" s="17">
        <f>$G9-AW15</f>
        <v>57.5</v>
      </c>
      <c r="AX20" s="17">
        <f>$H9-AX15</f>
        <v>57.8</v>
      </c>
      <c r="AZ20" s="17">
        <f>$B9-AZ15</f>
        <v>72.2</v>
      </c>
      <c r="BA20" s="17">
        <f>$C9-BA15</f>
        <v>75.5</v>
      </c>
      <c r="BB20" s="17">
        <f>$D9-BB15</f>
        <v>73.8</v>
      </c>
      <c r="BC20" s="17">
        <f>$E9-BC15</f>
        <v>75.5</v>
      </c>
      <c r="BD20" s="17">
        <f>$F9-BD15</f>
        <v>69.3</v>
      </c>
      <c r="BE20" s="17">
        <f>$G9-BE15</f>
        <v>62.5</v>
      </c>
      <c r="BF20" s="17">
        <f>$H9-BF15</f>
        <v>60.8</v>
      </c>
      <c r="BH20" s="17">
        <f>$B9-BH15</f>
        <v>62.2</v>
      </c>
      <c r="BI20" s="17">
        <f>$C9-BI15</f>
        <v>63.5</v>
      </c>
      <c r="BJ20" s="17">
        <f>$D9-BJ15</f>
        <v>63.8</v>
      </c>
      <c r="BK20" s="17">
        <f>$E9-BK15</f>
        <v>70.5</v>
      </c>
      <c r="BL20" s="17">
        <f>$F9-BL15</f>
        <v>56.3</v>
      </c>
      <c r="BM20" s="17">
        <f>$G9-BM15</f>
        <v>46.5</v>
      </c>
      <c r="BN20" s="17">
        <f>$H9-BN15</f>
        <v>50.8</v>
      </c>
      <c r="BP20" s="17">
        <f>$B9-BP15</f>
        <v>71.2</v>
      </c>
      <c r="BQ20" s="17">
        <f>$C9-BQ15</f>
        <v>74.5</v>
      </c>
      <c r="BR20" s="17">
        <f>$D9-BR15</f>
        <v>76.8</v>
      </c>
      <c r="BS20" s="17">
        <f>$E9-BS15</f>
        <v>76.5</v>
      </c>
      <c r="BT20" s="17">
        <f>$F9-BT15</f>
        <v>72.3</v>
      </c>
      <c r="BU20" s="17">
        <f>$G9-BU15</f>
        <v>63.5</v>
      </c>
      <c r="BV20" s="17">
        <f>$H9-BV15</f>
        <v>60.8</v>
      </c>
      <c r="BX20" s="17">
        <f>$B9-BX15</f>
        <v>68.2</v>
      </c>
      <c r="BY20" s="17">
        <f>$C9-BY15</f>
        <v>74.5</v>
      </c>
      <c r="BZ20" s="17">
        <f>$D9-BZ15</f>
        <v>70.8</v>
      </c>
      <c r="CA20" s="17">
        <f>$E9-CA15</f>
        <v>75.5</v>
      </c>
      <c r="CB20" s="17">
        <f>$F9-CB15</f>
        <v>67.3</v>
      </c>
      <c r="CC20" s="17">
        <f>$G9-CC15</f>
        <v>55.5</v>
      </c>
      <c r="CD20" s="17">
        <f>$H9-CD15</f>
        <v>57.8</v>
      </c>
      <c r="CF20" s="17">
        <f>$B9-CF15</f>
        <v>61.2</v>
      </c>
      <c r="CG20" s="17">
        <f>$C9-CG15</f>
        <v>66.5</v>
      </c>
      <c r="CH20" s="17">
        <f>$D9-CH15</f>
        <v>65.8</v>
      </c>
      <c r="CI20" s="17">
        <f>$E9-CI15</f>
        <v>70.5</v>
      </c>
      <c r="CJ20" s="17">
        <f>$F9-CJ15</f>
        <v>59.3</v>
      </c>
      <c r="CK20" s="17">
        <f>$G9-CK15</f>
        <v>48.5</v>
      </c>
      <c r="CL20" s="17">
        <f>$H9-CL15</f>
        <v>49.8</v>
      </c>
      <c r="CN20" s="17">
        <f>$B9-CN15</f>
        <v>71.2</v>
      </c>
      <c r="CO20" s="17">
        <f>$C9-CO15</f>
        <v>73.5</v>
      </c>
      <c r="CP20" s="17">
        <f>$D9-CP15</f>
        <v>77.8</v>
      </c>
      <c r="CQ20" s="17">
        <f>$E9-CQ15</f>
        <v>78.5</v>
      </c>
      <c r="CR20" s="17">
        <f>$F9-CR15</f>
        <v>74.3</v>
      </c>
      <c r="CS20" s="17">
        <f>$G9-CS15</f>
        <v>64.5</v>
      </c>
      <c r="CT20" s="17">
        <f>$H9-CT15</f>
        <v>60.8</v>
      </c>
      <c r="CV20" s="17">
        <f>$B9-CV15</f>
        <v>67.2</v>
      </c>
      <c r="CW20" s="17">
        <f>$C9-CW15</f>
        <v>67.5</v>
      </c>
      <c r="CX20" s="17">
        <f>$D9-CX15</f>
        <v>67.8</v>
      </c>
      <c r="CY20" s="17">
        <f>$E9-CY15</f>
        <v>70.5</v>
      </c>
      <c r="CZ20" s="17">
        <f>$F9-CZ15</f>
        <v>59.3</v>
      </c>
      <c r="DA20" s="17">
        <f>$G9-DA15</f>
        <v>51.5</v>
      </c>
      <c r="DB20" s="17">
        <f>$H9-DB15</f>
        <v>44.8</v>
      </c>
      <c r="DD20" s="17">
        <f>$B9-DD15</f>
        <v>69.2</v>
      </c>
      <c r="DE20" s="17">
        <f>$C9-DE15</f>
        <v>68.5</v>
      </c>
      <c r="DF20" s="17">
        <f>$D9-DF15</f>
        <v>71.8</v>
      </c>
      <c r="DG20" s="17">
        <f>$E9-DG15</f>
        <v>76.5</v>
      </c>
      <c r="DH20" s="17">
        <f>$F9-DH15</f>
        <v>75.3</v>
      </c>
      <c r="DI20" s="17">
        <f>$G9-DI15</f>
        <v>62.5</v>
      </c>
      <c r="DJ20" s="17">
        <f>$H9-DJ15</f>
        <v>55.8</v>
      </c>
      <c r="DL20" s="17">
        <f>$B9-DL15</f>
        <v>65.2</v>
      </c>
      <c r="DM20" s="17">
        <f>$C9-DM15</f>
        <v>67.5</v>
      </c>
      <c r="DN20" s="17">
        <f>$D9-DN15</f>
        <v>64.8</v>
      </c>
      <c r="DO20" s="17">
        <f>$E9-DO15</f>
        <v>67.5</v>
      </c>
      <c r="DP20" s="17">
        <f>$F9-DP15</f>
        <v>61.3</v>
      </c>
      <c r="DQ20" s="17">
        <f>$G9-DQ15</f>
        <v>47.5</v>
      </c>
      <c r="DR20" s="17">
        <f>$H9-DR15</f>
        <v>48.8</v>
      </c>
      <c r="DT20" s="17">
        <f>$B9-DT15</f>
        <v>64.2</v>
      </c>
      <c r="DU20" s="17">
        <f>$C9-DU15</f>
        <v>67.5</v>
      </c>
      <c r="DV20" s="17">
        <f>$D9-DV15</f>
        <v>62.8</v>
      </c>
      <c r="DW20" s="17">
        <f>$E9-DW15</f>
        <v>66.5</v>
      </c>
      <c r="DX20" s="17">
        <f>$F9-DX15</f>
        <v>56.3</v>
      </c>
      <c r="DY20" s="17">
        <f>$G9-DY15</f>
        <v>43.5</v>
      </c>
      <c r="DZ20" s="17">
        <f>$H9-DZ15</f>
        <v>47.8</v>
      </c>
    </row>
    <row r="21" spans="1:130" ht="15.75" x14ac:dyDescent="0.25">
      <c r="A21" s="2">
        <v>5</v>
      </c>
      <c r="B21" s="17">
        <f>$B10-B15</f>
        <v>69.400000000000006</v>
      </c>
      <c r="C21" s="17">
        <f>$C10-C15</f>
        <v>73.5</v>
      </c>
      <c r="D21" s="17">
        <f>$D10-D15</f>
        <v>74.5</v>
      </c>
      <c r="E21" s="17">
        <f>$E10-E15</f>
        <v>76.400000000000006</v>
      </c>
      <c r="F21" s="17">
        <f>$F10-F15</f>
        <v>63</v>
      </c>
      <c r="G21" s="17">
        <f>$G10-G15</f>
        <v>55.400000000000006</v>
      </c>
      <c r="H21" s="17">
        <f>$H10-H15</f>
        <v>53.7</v>
      </c>
      <c r="L21" s="17">
        <f>$B10-L15</f>
        <v>65.400000000000006</v>
      </c>
      <c r="M21" s="17">
        <f>$C10-M15</f>
        <v>70.5</v>
      </c>
      <c r="N21" s="17">
        <f>$D10-N15</f>
        <v>71.5</v>
      </c>
      <c r="O21" s="17">
        <f>$E10-O15</f>
        <v>67.400000000000006</v>
      </c>
      <c r="P21" s="17">
        <f>$F10-P15</f>
        <v>58</v>
      </c>
      <c r="Q21" s="17">
        <f>$G10-Q15</f>
        <v>43.400000000000006</v>
      </c>
      <c r="R21" s="17">
        <f>$H10-R15</f>
        <v>48.7</v>
      </c>
      <c r="T21" s="17">
        <f>$B10-T15</f>
        <v>61.400000000000006</v>
      </c>
      <c r="U21" s="17">
        <f>$C10-U15</f>
        <v>69.5</v>
      </c>
      <c r="V21" s="17">
        <f>$D10-V15</f>
        <v>69.5</v>
      </c>
      <c r="W21" s="17">
        <f>$E10-W15</f>
        <v>71.400000000000006</v>
      </c>
      <c r="X21" s="17">
        <f>$F10-X15</f>
        <v>61</v>
      </c>
      <c r="Y21" s="17">
        <f>$G10-Y15</f>
        <v>42.400000000000006</v>
      </c>
      <c r="Z21" s="17">
        <f>$H10-Z15</f>
        <v>46.7</v>
      </c>
      <c r="AB21" s="17">
        <f>$B10-AB15</f>
        <v>70.400000000000006</v>
      </c>
      <c r="AC21" s="17">
        <f>$C10-AC15</f>
        <v>74.5</v>
      </c>
      <c r="AD21" s="17">
        <f>$D10-AD15</f>
        <v>74.5</v>
      </c>
      <c r="AE21" s="17">
        <f>$E10-AE15</f>
        <v>76.400000000000006</v>
      </c>
      <c r="AF21" s="17">
        <f>$F10-AF15</f>
        <v>68</v>
      </c>
      <c r="AG21" s="17">
        <f>$G10-AG15</f>
        <v>57.400000000000006</v>
      </c>
      <c r="AH21" s="17">
        <f>$H10-AH15</f>
        <v>53.7</v>
      </c>
      <c r="AJ21" s="17">
        <f>$B10-AJ15</f>
        <v>67.400000000000006</v>
      </c>
      <c r="AK21" s="17">
        <f>$C10-AK15</f>
        <v>70.5</v>
      </c>
      <c r="AL21" s="17">
        <f>$D10-AL15</f>
        <v>76.5</v>
      </c>
      <c r="AM21" s="17">
        <f>$E10-AM15</f>
        <v>71.400000000000006</v>
      </c>
      <c r="AN21" s="17">
        <f>$F10-AN15</f>
        <v>66</v>
      </c>
      <c r="AO21" s="17">
        <f>$G10-AO15</f>
        <v>47.400000000000006</v>
      </c>
      <c r="AP21" s="17">
        <f>$H10-AP15</f>
        <v>51.7</v>
      </c>
      <c r="AR21" s="17">
        <f>$B10-AR15</f>
        <v>70.400000000000006</v>
      </c>
      <c r="AS21" s="17">
        <f>$C10-AS15</f>
        <v>76.5</v>
      </c>
      <c r="AT21" s="17">
        <f>$D10-AT15</f>
        <v>77.5</v>
      </c>
      <c r="AU21" s="17">
        <f>$E10-AU15</f>
        <v>77.400000000000006</v>
      </c>
      <c r="AV21" s="17">
        <f>$F10-AV15</f>
        <v>61</v>
      </c>
      <c r="AW21" s="17">
        <f>$G10-AW15</f>
        <v>55.400000000000006</v>
      </c>
      <c r="AX21" s="17">
        <f>$H10-AX15</f>
        <v>52.7</v>
      </c>
      <c r="AZ21" s="17">
        <f>$B10-AZ15</f>
        <v>72.400000000000006</v>
      </c>
      <c r="BA21" s="17">
        <f>$C10-BA15</f>
        <v>77.5</v>
      </c>
      <c r="BB21" s="17">
        <f>$D10-BB15</f>
        <v>76.5</v>
      </c>
      <c r="BC21" s="17">
        <f>$E10-BC15</f>
        <v>76.400000000000006</v>
      </c>
      <c r="BD21" s="17">
        <f>$F10-BD15</f>
        <v>68</v>
      </c>
      <c r="BE21" s="17">
        <f>$G10-BE15</f>
        <v>60.400000000000006</v>
      </c>
      <c r="BF21" s="17">
        <f>$H10-BF15</f>
        <v>55.7</v>
      </c>
      <c r="BH21" s="17">
        <f>$B10-BH15</f>
        <v>62.400000000000006</v>
      </c>
      <c r="BI21" s="17">
        <f>$C10-BI15</f>
        <v>65.5</v>
      </c>
      <c r="BJ21" s="17">
        <f>$D10-BJ15</f>
        <v>66.5</v>
      </c>
      <c r="BK21" s="17">
        <f>$E10-BK15</f>
        <v>71.400000000000006</v>
      </c>
      <c r="BL21" s="17">
        <f>$F10-BL15</f>
        <v>55</v>
      </c>
      <c r="BM21" s="17">
        <f>$G10-BM15</f>
        <v>44.400000000000006</v>
      </c>
      <c r="BN21" s="17">
        <f>$H10-BN15</f>
        <v>45.7</v>
      </c>
      <c r="BP21" s="17">
        <f>$B10-BP15</f>
        <v>71.400000000000006</v>
      </c>
      <c r="BQ21" s="17">
        <f>$C10-BQ15</f>
        <v>76.5</v>
      </c>
      <c r="BR21" s="17">
        <f>$D10-BR15</f>
        <v>79.5</v>
      </c>
      <c r="BS21" s="17">
        <f>$E10-BS15</f>
        <v>77.400000000000006</v>
      </c>
      <c r="BT21" s="17">
        <f>$F10-BT15</f>
        <v>71</v>
      </c>
      <c r="BU21" s="17">
        <f>$G10-BU15</f>
        <v>61.400000000000006</v>
      </c>
      <c r="BV21" s="17">
        <f>$H10-BV15</f>
        <v>55.7</v>
      </c>
      <c r="BX21" s="17">
        <f>$B10-BX15</f>
        <v>68.400000000000006</v>
      </c>
      <c r="BY21" s="17">
        <f>$C10-BY15</f>
        <v>76.5</v>
      </c>
      <c r="BZ21" s="17">
        <f>$D10-BZ15</f>
        <v>73.5</v>
      </c>
      <c r="CA21" s="17">
        <f>$E10-CA15</f>
        <v>76.400000000000006</v>
      </c>
      <c r="CB21" s="17">
        <f>$F10-CB15</f>
        <v>66</v>
      </c>
      <c r="CC21" s="17">
        <f>$G10-CC15</f>
        <v>53.400000000000006</v>
      </c>
      <c r="CD21" s="17">
        <f>$H10-CD15</f>
        <v>52.7</v>
      </c>
      <c r="CF21" s="17">
        <f>$B10-CF15</f>
        <v>61.400000000000006</v>
      </c>
      <c r="CG21" s="17">
        <f>$C10-CG15</f>
        <v>68.5</v>
      </c>
      <c r="CH21" s="17">
        <f>$D10-CH15</f>
        <v>68.5</v>
      </c>
      <c r="CI21" s="17">
        <f>$E10-CI15</f>
        <v>71.400000000000006</v>
      </c>
      <c r="CJ21" s="17">
        <f>$F10-CJ15</f>
        <v>58</v>
      </c>
      <c r="CK21" s="17">
        <f>$G10-CK15</f>
        <v>46.400000000000006</v>
      </c>
      <c r="CL21" s="17">
        <f>$H10-CL15</f>
        <v>44.7</v>
      </c>
      <c r="CN21" s="17">
        <f>$B10-CN15</f>
        <v>71.400000000000006</v>
      </c>
      <c r="CO21" s="17">
        <f>$C10-CO15</f>
        <v>75.5</v>
      </c>
      <c r="CP21" s="17">
        <f>$D10-CP15</f>
        <v>80.5</v>
      </c>
      <c r="CQ21" s="17">
        <f>$E10-CQ15</f>
        <v>79.400000000000006</v>
      </c>
      <c r="CR21" s="17">
        <f>$F10-CR15</f>
        <v>73</v>
      </c>
      <c r="CS21" s="17">
        <f>$G10-CS15</f>
        <v>62.400000000000006</v>
      </c>
      <c r="CT21" s="17">
        <f>$H10-CT15</f>
        <v>55.7</v>
      </c>
      <c r="CV21" s="17">
        <f>$B10-CV15</f>
        <v>67.400000000000006</v>
      </c>
      <c r="CW21" s="17">
        <f>$C10-CW15</f>
        <v>69.5</v>
      </c>
      <c r="CX21" s="17">
        <f>$D10-CX15</f>
        <v>70.5</v>
      </c>
      <c r="CY21" s="17">
        <f>$E10-CY15</f>
        <v>71.400000000000006</v>
      </c>
      <c r="CZ21" s="17">
        <f>$F10-CZ15</f>
        <v>58</v>
      </c>
      <c r="DA21" s="17">
        <f>$G10-DA15</f>
        <v>49.400000000000006</v>
      </c>
      <c r="DB21" s="17">
        <f>$H10-DB15</f>
        <v>39.700000000000003</v>
      </c>
      <c r="DD21" s="17">
        <f>$B10-DD15</f>
        <v>69.400000000000006</v>
      </c>
      <c r="DE21" s="17">
        <f>$C10-DE15</f>
        <v>70.5</v>
      </c>
      <c r="DF21" s="17">
        <f>$D10-DF15</f>
        <v>74.5</v>
      </c>
      <c r="DG21" s="17">
        <f>$E10-DG15</f>
        <v>77.400000000000006</v>
      </c>
      <c r="DH21" s="17">
        <f>$F10-DH15</f>
        <v>74</v>
      </c>
      <c r="DI21" s="17">
        <f>$G10-DI15</f>
        <v>60.400000000000006</v>
      </c>
      <c r="DJ21" s="17">
        <f>$H10-DJ15</f>
        <v>50.7</v>
      </c>
      <c r="DL21" s="17">
        <f>$B10-DL15</f>
        <v>65.400000000000006</v>
      </c>
      <c r="DM21" s="17">
        <f>$C10-DM15</f>
        <v>69.5</v>
      </c>
      <c r="DN21" s="17">
        <f>$D10-DN15</f>
        <v>67.5</v>
      </c>
      <c r="DO21" s="17">
        <f>$E10-DO15</f>
        <v>68.400000000000006</v>
      </c>
      <c r="DP21" s="17">
        <f>$F10-DP15</f>
        <v>60</v>
      </c>
      <c r="DQ21" s="17">
        <f>$G10-DQ15</f>
        <v>45.400000000000006</v>
      </c>
      <c r="DR21" s="17">
        <f>$H10-DR15</f>
        <v>43.7</v>
      </c>
      <c r="DT21" s="17">
        <f>$B10-DT15</f>
        <v>64.400000000000006</v>
      </c>
      <c r="DU21" s="17">
        <f>$C10-DU15</f>
        <v>69.5</v>
      </c>
      <c r="DV21" s="17">
        <f>$D10-DV15</f>
        <v>65.5</v>
      </c>
      <c r="DW21" s="17">
        <f>$E10-DW15</f>
        <v>67.400000000000006</v>
      </c>
      <c r="DX21" s="17">
        <f>$F10-DX15</f>
        <v>55</v>
      </c>
      <c r="DY21" s="17">
        <f>$G10-DY15</f>
        <v>41.400000000000006</v>
      </c>
      <c r="DZ21" s="17">
        <f>$H10-DZ15</f>
        <v>42.7</v>
      </c>
    </row>
    <row r="22" spans="1:130" ht="15.75" x14ac:dyDescent="0.25">
      <c r="A22" s="2">
        <v>6</v>
      </c>
      <c r="B22" s="17">
        <f>$B11-B15</f>
        <v>74</v>
      </c>
      <c r="C22" s="17">
        <f>$C11-C15</f>
        <v>76.3</v>
      </c>
      <c r="D22" s="17">
        <f>$D11-D15</f>
        <v>75.3</v>
      </c>
      <c r="E22" s="17">
        <f>$E11-E15</f>
        <v>75.599999999999994</v>
      </c>
      <c r="F22" s="17">
        <f>$F11-F15</f>
        <v>63</v>
      </c>
      <c r="G22" s="17">
        <f>$G11-G15</f>
        <v>55.099999999999994</v>
      </c>
      <c r="H22" s="17">
        <f>$H11-H15</f>
        <v>53</v>
      </c>
      <c r="L22" s="17">
        <f>$B11-L15</f>
        <v>70</v>
      </c>
      <c r="M22" s="17">
        <f>$C11-M15</f>
        <v>73.3</v>
      </c>
      <c r="N22" s="17">
        <f>$D11-N15</f>
        <v>72.3</v>
      </c>
      <c r="O22" s="17">
        <f>$E11-O15</f>
        <v>66.599999999999994</v>
      </c>
      <c r="P22" s="17">
        <f>$F11-P15</f>
        <v>58</v>
      </c>
      <c r="Q22" s="17">
        <f>$G11-Q15</f>
        <v>43.099999999999994</v>
      </c>
      <c r="R22" s="17">
        <f>$H11-R15</f>
        <v>48</v>
      </c>
      <c r="T22" s="17">
        <f>$B11-T15</f>
        <v>66</v>
      </c>
      <c r="U22" s="17">
        <f>$C11-U15</f>
        <v>72.3</v>
      </c>
      <c r="V22" s="17">
        <f>$D11-V15</f>
        <v>70.3</v>
      </c>
      <c r="W22" s="17">
        <f>$E11-W15</f>
        <v>70.599999999999994</v>
      </c>
      <c r="X22" s="17">
        <f>$F11-X15</f>
        <v>61</v>
      </c>
      <c r="Y22" s="17">
        <f>$G11-Y15</f>
        <v>42.099999999999994</v>
      </c>
      <c r="Z22" s="17">
        <f>$H11-Z15</f>
        <v>46</v>
      </c>
      <c r="AB22" s="17">
        <f>$B11-AB15</f>
        <v>75</v>
      </c>
      <c r="AC22" s="17">
        <f>$C11-AC15</f>
        <v>77.3</v>
      </c>
      <c r="AD22" s="17">
        <f>$D11-AD15</f>
        <v>75.3</v>
      </c>
      <c r="AE22" s="17">
        <f>$E11-AE15</f>
        <v>75.599999999999994</v>
      </c>
      <c r="AF22" s="17">
        <f>$F11-AF15</f>
        <v>68</v>
      </c>
      <c r="AG22" s="17">
        <f>$G11-AG15</f>
        <v>57.099999999999994</v>
      </c>
      <c r="AH22" s="17">
        <f>$H11-AH15</f>
        <v>53</v>
      </c>
      <c r="AJ22" s="17">
        <f>$B11-AJ15</f>
        <v>72</v>
      </c>
      <c r="AK22" s="17">
        <f>$C11-AK15</f>
        <v>73.3</v>
      </c>
      <c r="AL22" s="17">
        <f>$D11-AL15</f>
        <v>77.3</v>
      </c>
      <c r="AM22" s="17">
        <f>$E11-AM15</f>
        <v>70.599999999999994</v>
      </c>
      <c r="AN22" s="17">
        <f>$F11-AN15</f>
        <v>66</v>
      </c>
      <c r="AO22" s="17">
        <f>$G11-AO15</f>
        <v>47.099999999999994</v>
      </c>
      <c r="AP22" s="17">
        <f>$H11-AP15</f>
        <v>51</v>
      </c>
      <c r="AR22" s="17">
        <f>$B11-AR15</f>
        <v>75</v>
      </c>
      <c r="AS22" s="17">
        <f>$C11-AS15</f>
        <v>79.3</v>
      </c>
      <c r="AT22" s="17">
        <f>$D11-AT15</f>
        <v>78.3</v>
      </c>
      <c r="AU22" s="17">
        <f>$E11-AU15</f>
        <v>76.599999999999994</v>
      </c>
      <c r="AV22" s="17">
        <f>$F11-AV15</f>
        <v>61</v>
      </c>
      <c r="AW22" s="17">
        <f>$G11-AW15</f>
        <v>55.099999999999994</v>
      </c>
      <c r="AX22" s="17">
        <f>$H11-AX15</f>
        <v>52</v>
      </c>
      <c r="AZ22" s="17">
        <f>$B11-AZ15</f>
        <v>77</v>
      </c>
      <c r="BA22" s="17">
        <f>$C11-BA15</f>
        <v>80.3</v>
      </c>
      <c r="BB22" s="17">
        <f>$D11-BB15</f>
        <v>77.3</v>
      </c>
      <c r="BC22" s="17">
        <f>$E11-BC15</f>
        <v>75.599999999999994</v>
      </c>
      <c r="BD22" s="17">
        <f>$F11-BD15</f>
        <v>68</v>
      </c>
      <c r="BE22" s="17">
        <f>$G11-BE15</f>
        <v>60.099999999999994</v>
      </c>
      <c r="BF22" s="17">
        <f>$H11-BF15</f>
        <v>55</v>
      </c>
      <c r="BH22" s="17">
        <f>$B11-BH15</f>
        <v>67</v>
      </c>
      <c r="BI22" s="17">
        <f>$C11-BI15</f>
        <v>68.3</v>
      </c>
      <c r="BJ22" s="17">
        <f>$D11-BJ15</f>
        <v>67.3</v>
      </c>
      <c r="BK22" s="17">
        <f>$E11-BK15</f>
        <v>70.599999999999994</v>
      </c>
      <c r="BL22" s="17">
        <f>$F11-BL15</f>
        <v>55</v>
      </c>
      <c r="BM22" s="17">
        <f>$G11-BM15</f>
        <v>44.099999999999994</v>
      </c>
      <c r="BN22" s="17">
        <f>$H11-BN15</f>
        <v>45</v>
      </c>
      <c r="BP22" s="17">
        <f>$B11-BP15</f>
        <v>76</v>
      </c>
      <c r="BQ22" s="17">
        <f>$C11-BQ15</f>
        <v>79.3</v>
      </c>
      <c r="BR22" s="17">
        <f>$D11-BR15</f>
        <v>80.3</v>
      </c>
      <c r="BS22" s="17">
        <f>$E11-BS15</f>
        <v>76.599999999999994</v>
      </c>
      <c r="BT22" s="17">
        <f>$F11-BT15</f>
        <v>71</v>
      </c>
      <c r="BU22" s="17">
        <f>$G11-BU15</f>
        <v>61.099999999999994</v>
      </c>
      <c r="BV22" s="17">
        <f>$H11-BV15</f>
        <v>55</v>
      </c>
      <c r="BX22" s="17">
        <f>$B11-BX15</f>
        <v>73</v>
      </c>
      <c r="BY22" s="17">
        <f>$C11-BY15</f>
        <v>79.3</v>
      </c>
      <c r="BZ22" s="17">
        <f>$D11-BZ15</f>
        <v>74.3</v>
      </c>
      <c r="CA22" s="17">
        <f>$E11-CA15</f>
        <v>75.599999999999994</v>
      </c>
      <c r="CB22" s="17">
        <f>$F11-CB15</f>
        <v>66</v>
      </c>
      <c r="CC22" s="17">
        <f>$G11-CC15</f>
        <v>53.099999999999994</v>
      </c>
      <c r="CD22" s="17">
        <f>$H11-CD15</f>
        <v>52</v>
      </c>
      <c r="CF22" s="17">
        <f>$B11-CF15</f>
        <v>66</v>
      </c>
      <c r="CG22" s="17">
        <f>$C11-CG15</f>
        <v>71.3</v>
      </c>
      <c r="CH22" s="17">
        <f>$D11-CH15</f>
        <v>69.3</v>
      </c>
      <c r="CI22" s="17">
        <f>$E11-CI15</f>
        <v>70.599999999999994</v>
      </c>
      <c r="CJ22" s="17">
        <f>$F11-CJ15</f>
        <v>58</v>
      </c>
      <c r="CK22" s="17">
        <f>$G11-CK15</f>
        <v>46.099999999999994</v>
      </c>
      <c r="CL22" s="17">
        <f>$H11-CL15</f>
        <v>44</v>
      </c>
      <c r="CN22" s="17">
        <f>$B11-CN15</f>
        <v>76</v>
      </c>
      <c r="CO22" s="17">
        <f>$C11-CO15</f>
        <v>78.3</v>
      </c>
      <c r="CP22" s="17">
        <f>$D11-CP15</f>
        <v>81.3</v>
      </c>
      <c r="CQ22" s="17">
        <f>$E11-CQ15</f>
        <v>78.599999999999994</v>
      </c>
      <c r="CR22" s="17">
        <f>$F11-CR15</f>
        <v>73</v>
      </c>
      <c r="CS22" s="17">
        <f>$G11-CS15</f>
        <v>62.099999999999994</v>
      </c>
      <c r="CT22" s="17">
        <f>$H11-CT15</f>
        <v>55</v>
      </c>
      <c r="CV22" s="17">
        <f>$B11-CV15</f>
        <v>72</v>
      </c>
      <c r="CW22" s="17">
        <f>$C11-CW15</f>
        <v>72.3</v>
      </c>
      <c r="CX22" s="17">
        <f>$D11-CX15</f>
        <v>71.3</v>
      </c>
      <c r="CY22" s="17">
        <f>$E11-CY15</f>
        <v>70.599999999999994</v>
      </c>
      <c r="CZ22" s="17">
        <f>$F11-CZ15</f>
        <v>58</v>
      </c>
      <c r="DA22" s="17">
        <f>$G11-DA15</f>
        <v>49.099999999999994</v>
      </c>
      <c r="DB22" s="17">
        <f>$H11-DB15</f>
        <v>39</v>
      </c>
      <c r="DD22" s="17">
        <f>$B11-DD15</f>
        <v>74</v>
      </c>
      <c r="DE22" s="17">
        <f>$C11-DE15</f>
        <v>73.3</v>
      </c>
      <c r="DF22" s="17">
        <f>$D11-DF15</f>
        <v>75.3</v>
      </c>
      <c r="DG22" s="17">
        <f>$E11-DG15</f>
        <v>76.599999999999994</v>
      </c>
      <c r="DH22" s="17">
        <f>$F11-DH15</f>
        <v>74</v>
      </c>
      <c r="DI22" s="17">
        <f>$G11-DI15</f>
        <v>60.099999999999994</v>
      </c>
      <c r="DJ22" s="17">
        <f>$H11-DJ15</f>
        <v>50</v>
      </c>
      <c r="DL22" s="17">
        <f>$B11-DL15</f>
        <v>70</v>
      </c>
      <c r="DM22" s="17">
        <f>$C11-DM15</f>
        <v>72.3</v>
      </c>
      <c r="DN22" s="17">
        <f>$D11-DN15</f>
        <v>68.3</v>
      </c>
      <c r="DO22" s="17">
        <f>$E11-DO15</f>
        <v>67.599999999999994</v>
      </c>
      <c r="DP22" s="17">
        <f>$F11-DP15</f>
        <v>60</v>
      </c>
      <c r="DQ22" s="17">
        <f>$G11-DQ15</f>
        <v>45.099999999999994</v>
      </c>
      <c r="DR22" s="17">
        <f>$H11-DR15</f>
        <v>43</v>
      </c>
      <c r="DT22" s="17">
        <f>$B11-DT15</f>
        <v>69</v>
      </c>
      <c r="DU22" s="17">
        <f>$C11-DU15</f>
        <v>72.3</v>
      </c>
      <c r="DV22" s="17">
        <f>$D11-DV15</f>
        <v>66.3</v>
      </c>
      <c r="DW22" s="17">
        <f>$E11-DW15</f>
        <v>66.599999999999994</v>
      </c>
      <c r="DX22" s="17">
        <f>$F11-DX15</f>
        <v>55</v>
      </c>
      <c r="DY22" s="17">
        <f>$G11-DY15</f>
        <v>41.099999999999994</v>
      </c>
      <c r="DZ22" s="17">
        <f>$H11-DZ15</f>
        <v>42</v>
      </c>
    </row>
    <row r="23" spans="1:130" ht="15.75" x14ac:dyDescent="0.25">
      <c r="A23" s="2">
        <v>7</v>
      </c>
      <c r="B23" s="17">
        <f>$B12-B15</f>
        <v>76.2</v>
      </c>
      <c r="C23" s="17">
        <f>$C12-C15</f>
        <v>77.099999999999994</v>
      </c>
      <c r="D23" s="17">
        <f>$D12-D15</f>
        <v>75.599999999999994</v>
      </c>
      <c r="E23" s="17">
        <f>$E12-E15</f>
        <v>76.2</v>
      </c>
      <c r="F23" s="17">
        <f>$F12-F15</f>
        <v>61.3</v>
      </c>
      <c r="G23" s="17">
        <f>$G12-G15</f>
        <v>52.900000000000006</v>
      </c>
      <c r="H23" s="17">
        <f>$H12-H15</f>
        <v>51.900000000000006</v>
      </c>
      <c r="L23" s="17">
        <f>$B12-L15</f>
        <v>72.2</v>
      </c>
      <c r="M23" s="17">
        <f>$C12-M15</f>
        <v>74.099999999999994</v>
      </c>
      <c r="N23" s="17">
        <f>$D12-N15</f>
        <v>72.599999999999994</v>
      </c>
      <c r="O23" s="17">
        <f>$E12-O15</f>
        <v>67.2</v>
      </c>
      <c r="P23" s="17">
        <f>$F12-P15</f>
        <v>56.3</v>
      </c>
      <c r="Q23" s="17">
        <f>$G12-Q15</f>
        <v>40.900000000000006</v>
      </c>
      <c r="R23" s="17">
        <f>$H12-R15</f>
        <v>46.900000000000006</v>
      </c>
      <c r="T23" s="17">
        <f>$B12-T15</f>
        <v>68.2</v>
      </c>
      <c r="U23" s="17">
        <f>$C12-U15</f>
        <v>73.099999999999994</v>
      </c>
      <c r="V23" s="17">
        <f>$D12-V15</f>
        <v>70.599999999999994</v>
      </c>
      <c r="W23" s="17">
        <f>$E12-W15</f>
        <v>71.2</v>
      </c>
      <c r="X23" s="17">
        <f>$F12-X15</f>
        <v>59.3</v>
      </c>
      <c r="Y23" s="17">
        <f>$G12-Y15</f>
        <v>39.900000000000006</v>
      </c>
      <c r="Z23" s="17">
        <f>$H12-Z15</f>
        <v>44.900000000000006</v>
      </c>
      <c r="AB23" s="17">
        <f>$B12-AB15</f>
        <v>77.2</v>
      </c>
      <c r="AC23" s="17">
        <f>$C12-AC15</f>
        <v>78.099999999999994</v>
      </c>
      <c r="AD23" s="17">
        <f>$D12-AD15</f>
        <v>75.599999999999994</v>
      </c>
      <c r="AE23" s="17">
        <f>$E12-AE15</f>
        <v>76.2</v>
      </c>
      <c r="AF23" s="17">
        <f>$F12-AF15</f>
        <v>66.3</v>
      </c>
      <c r="AG23" s="17">
        <f>$G12-AG15</f>
        <v>54.900000000000006</v>
      </c>
      <c r="AH23" s="17">
        <f>$H12-AH15</f>
        <v>51.900000000000006</v>
      </c>
      <c r="AJ23" s="17">
        <f>$B12-AJ15</f>
        <v>74.2</v>
      </c>
      <c r="AK23" s="17">
        <f>$C12-AK15</f>
        <v>74.099999999999994</v>
      </c>
      <c r="AL23" s="17">
        <f>$D12-AL15</f>
        <v>77.599999999999994</v>
      </c>
      <c r="AM23" s="17">
        <f>$E12-AM15</f>
        <v>71.2</v>
      </c>
      <c r="AN23" s="17">
        <f>$F12-AN15</f>
        <v>64.3</v>
      </c>
      <c r="AO23" s="17">
        <f>$G12-AO15</f>
        <v>44.900000000000006</v>
      </c>
      <c r="AP23" s="17">
        <f>$H12-AP15</f>
        <v>49.900000000000006</v>
      </c>
      <c r="AR23" s="17">
        <f>$B12-AR15</f>
        <v>77.2</v>
      </c>
      <c r="AS23" s="17">
        <f>$C12-AS15</f>
        <v>80.099999999999994</v>
      </c>
      <c r="AT23" s="17">
        <f>$D12-AT15</f>
        <v>78.599999999999994</v>
      </c>
      <c r="AU23" s="17">
        <f>$E12-AU15</f>
        <v>77.2</v>
      </c>
      <c r="AV23" s="17">
        <f>$F12-AV15</f>
        <v>59.3</v>
      </c>
      <c r="AW23" s="17">
        <f>$G12-AW15</f>
        <v>52.900000000000006</v>
      </c>
      <c r="AX23" s="17">
        <f>$H12-AX15</f>
        <v>50.900000000000006</v>
      </c>
      <c r="AZ23" s="17">
        <f>$B12-AZ15</f>
        <v>79.2</v>
      </c>
      <c r="BA23" s="17">
        <f>$C12-BA15</f>
        <v>81.099999999999994</v>
      </c>
      <c r="BB23" s="17">
        <f>$D12-BB15</f>
        <v>77.599999999999994</v>
      </c>
      <c r="BC23" s="17">
        <f>$E12-BC15</f>
        <v>76.2</v>
      </c>
      <c r="BD23" s="17">
        <f>$F12-BD15</f>
        <v>66.3</v>
      </c>
      <c r="BE23" s="17">
        <f>$G12-BE15</f>
        <v>57.900000000000006</v>
      </c>
      <c r="BF23" s="17">
        <f>$H12-BF15</f>
        <v>53.900000000000006</v>
      </c>
      <c r="BH23" s="17">
        <f>$B12-BH15</f>
        <v>69.2</v>
      </c>
      <c r="BI23" s="17">
        <f>$C12-BI15</f>
        <v>69.099999999999994</v>
      </c>
      <c r="BJ23" s="17">
        <f>$D12-BJ15</f>
        <v>67.599999999999994</v>
      </c>
      <c r="BK23" s="17">
        <f>$E12-BK15</f>
        <v>71.2</v>
      </c>
      <c r="BL23" s="17">
        <f>$F12-BL15</f>
        <v>53.3</v>
      </c>
      <c r="BM23" s="17">
        <f>$G12-BM15</f>
        <v>41.900000000000006</v>
      </c>
      <c r="BN23" s="17">
        <f>$H12-BN15</f>
        <v>43.900000000000006</v>
      </c>
      <c r="BP23" s="17">
        <f>$B12-BP15</f>
        <v>78.2</v>
      </c>
      <c r="BQ23" s="17">
        <f>$C12-BQ15</f>
        <v>80.099999999999994</v>
      </c>
      <c r="BR23" s="17">
        <f>$D12-BR15</f>
        <v>80.599999999999994</v>
      </c>
      <c r="BS23" s="17">
        <f>$E12-BS15</f>
        <v>77.2</v>
      </c>
      <c r="BT23" s="17">
        <f>$F12-BT15</f>
        <v>69.3</v>
      </c>
      <c r="BU23" s="17">
        <f>$G12-BU15</f>
        <v>58.900000000000006</v>
      </c>
      <c r="BV23" s="17">
        <f>$H12-BV15</f>
        <v>53.900000000000006</v>
      </c>
      <c r="BX23" s="17">
        <f>$B12-BX15</f>
        <v>75.2</v>
      </c>
      <c r="BY23" s="17">
        <f>$C12-BY15</f>
        <v>80.099999999999994</v>
      </c>
      <c r="BZ23" s="17">
        <f>$D12-BZ15</f>
        <v>74.599999999999994</v>
      </c>
      <c r="CA23" s="17">
        <f>$E12-CA15</f>
        <v>76.2</v>
      </c>
      <c r="CB23" s="17">
        <f>$F12-CB15</f>
        <v>64.3</v>
      </c>
      <c r="CC23" s="17">
        <f>$G12-CC15</f>
        <v>50.900000000000006</v>
      </c>
      <c r="CD23" s="17">
        <f>$H12-CD15</f>
        <v>50.900000000000006</v>
      </c>
      <c r="CF23" s="17">
        <f>$B12-CF15</f>
        <v>68.2</v>
      </c>
      <c r="CG23" s="17">
        <f>$C12-CG15</f>
        <v>72.099999999999994</v>
      </c>
      <c r="CH23" s="17">
        <f>$D12-CH15</f>
        <v>69.599999999999994</v>
      </c>
      <c r="CI23" s="17">
        <f>$E12-CI15</f>
        <v>71.2</v>
      </c>
      <c r="CJ23" s="17">
        <f>$F12-CJ15</f>
        <v>56.3</v>
      </c>
      <c r="CK23" s="17">
        <f>$G12-CK15</f>
        <v>43.900000000000006</v>
      </c>
      <c r="CL23" s="17">
        <f>$H12-CL15</f>
        <v>42.900000000000006</v>
      </c>
      <c r="CN23" s="17">
        <f>$B12-CN15</f>
        <v>78.2</v>
      </c>
      <c r="CO23" s="17">
        <f>$C12-CO15</f>
        <v>79.099999999999994</v>
      </c>
      <c r="CP23" s="17">
        <f>$D12-CP15</f>
        <v>81.599999999999994</v>
      </c>
      <c r="CQ23" s="17">
        <f>$E12-CQ15</f>
        <v>79.2</v>
      </c>
      <c r="CR23" s="17">
        <f>$F12-CR15</f>
        <v>71.3</v>
      </c>
      <c r="CS23" s="17">
        <f>$G12-CS15</f>
        <v>59.900000000000006</v>
      </c>
      <c r="CT23" s="17">
        <f>$H12-CT15</f>
        <v>53.900000000000006</v>
      </c>
      <c r="CV23" s="17">
        <f>$B12-CV15</f>
        <v>74.2</v>
      </c>
      <c r="CW23" s="17">
        <f>$C12-CW15</f>
        <v>73.099999999999994</v>
      </c>
      <c r="CX23" s="17">
        <f>$D12-CX15</f>
        <v>71.599999999999994</v>
      </c>
      <c r="CY23" s="17">
        <f>$E12-CY15</f>
        <v>71.2</v>
      </c>
      <c r="CZ23" s="17">
        <f>$F12-CZ15</f>
        <v>56.3</v>
      </c>
      <c r="DA23" s="17">
        <f>$G12-DA15</f>
        <v>46.900000000000006</v>
      </c>
      <c r="DB23" s="17">
        <f>$H12-DB15</f>
        <v>37.900000000000006</v>
      </c>
      <c r="DD23" s="17">
        <f>$B12-DD15</f>
        <v>76.2</v>
      </c>
      <c r="DE23" s="17">
        <f>$C12-DE15</f>
        <v>74.099999999999994</v>
      </c>
      <c r="DF23" s="17">
        <f>$D12-DF15</f>
        <v>75.599999999999994</v>
      </c>
      <c r="DG23" s="17">
        <f>$E12-DG15</f>
        <v>77.2</v>
      </c>
      <c r="DH23" s="17">
        <f>$F12-DH15</f>
        <v>72.3</v>
      </c>
      <c r="DI23" s="17">
        <f>$G12-DI15</f>
        <v>57.900000000000006</v>
      </c>
      <c r="DJ23" s="17">
        <f>$H12-DJ15</f>
        <v>48.900000000000006</v>
      </c>
      <c r="DL23" s="17">
        <f>$B12-DL15</f>
        <v>72.2</v>
      </c>
      <c r="DM23" s="17">
        <f>$C12-DM15</f>
        <v>73.099999999999994</v>
      </c>
      <c r="DN23" s="17">
        <f>$D12-DN15</f>
        <v>68.599999999999994</v>
      </c>
      <c r="DO23" s="17">
        <f>$E12-DO15</f>
        <v>68.2</v>
      </c>
      <c r="DP23" s="17">
        <f>$F12-DP15</f>
        <v>58.3</v>
      </c>
      <c r="DQ23" s="17">
        <f>$G12-DQ15</f>
        <v>42.900000000000006</v>
      </c>
      <c r="DR23" s="17">
        <f>$H12-DR15</f>
        <v>41.900000000000006</v>
      </c>
      <c r="DT23" s="17">
        <f>$B12-DT15</f>
        <v>71.2</v>
      </c>
      <c r="DU23" s="17">
        <f>$C12-DU15</f>
        <v>73.099999999999994</v>
      </c>
      <c r="DV23" s="17">
        <f>$D12-DV15</f>
        <v>66.599999999999994</v>
      </c>
      <c r="DW23" s="17">
        <f>$E12-DW15</f>
        <v>67.2</v>
      </c>
      <c r="DX23" s="17">
        <f>$F12-DX15</f>
        <v>53.3</v>
      </c>
      <c r="DY23" s="17">
        <f>$G12-DY15</f>
        <v>38.900000000000006</v>
      </c>
      <c r="DZ23" s="17">
        <f>$H12-DZ15</f>
        <v>40.900000000000006</v>
      </c>
    </row>
    <row r="24" spans="1:130" ht="15.75" x14ac:dyDescent="0.25">
      <c r="A24" s="2">
        <v>8</v>
      </c>
      <c r="B24" s="17">
        <f>$B13-B15</f>
        <v>80</v>
      </c>
      <c r="C24" s="17">
        <f>$C13-C15</f>
        <v>80.400000000000006</v>
      </c>
      <c r="D24" s="17">
        <f>$D13-D15</f>
        <v>75.8</v>
      </c>
      <c r="E24" s="17">
        <f>$E13-E15</f>
        <v>74.2</v>
      </c>
      <c r="F24" s="17">
        <f>$F13-F15</f>
        <v>61.400000000000006</v>
      </c>
      <c r="G24" s="17">
        <f>$G13-G15</f>
        <v>52.900000000000006</v>
      </c>
      <c r="H24" s="17">
        <f>$H13-H15</f>
        <v>49.900000000000006</v>
      </c>
      <c r="L24" s="17">
        <f>$B13-L15</f>
        <v>76</v>
      </c>
      <c r="M24" s="17">
        <f>$C13-M15</f>
        <v>77.400000000000006</v>
      </c>
      <c r="N24" s="17">
        <f>$D13-N15</f>
        <v>72.8</v>
      </c>
      <c r="O24" s="17">
        <f>$E13-O15</f>
        <v>65.2</v>
      </c>
      <c r="P24" s="17">
        <f>$F13-P15</f>
        <v>56.400000000000006</v>
      </c>
      <c r="Q24" s="17">
        <f>$G13-Q15</f>
        <v>40.900000000000006</v>
      </c>
      <c r="R24" s="17">
        <f>$H13-R15</f>
        <v>44.900000000000006</v>
      </c>
      <c r="T24" s="17">
        <f>$B13-T15</f>
        <v>72</v>
      </c>
      <c r="U24" s="17">
        <f>$C13-U15</f>
        <v>76.400000000000006</v>
      </c>
      <c r="V24" s="17">
        <f>$D13-V15</f>
        <v>70.8</v>
      </c>
      <c r="W24" s="17">
        <f>$E13-W15</f>
        <v>69.2</v>
      </c>
      <c r="X24" s="17">
        <f>$F13-X15</f>
        <v>59.400000000000006</v>
      </c>
      <c r="Y24" s="17">
        <f>$G13-Y15</f>
        <v>39.900000000000006</v>
      </c>
      <c r="Z24" s="17">
        <f>$H13-Z15</f>
        <v>42.900000000000006</v>
      </c>
      <c r="AB24" s="17">
        <f>$B13-AB15</f>
        <v>81</v>
      </c>
      <c r="AC24" s="17">
        <f>$C13-AC15</f>
        <v>81.400000000000006</v>
      </c>
      <c r="AD24" s="17">
        <f>$D13-AD15</f>
        <v>75.8</v>
      </c>
      <c r="AE24" s="17">
        <f>$E13-AE15</f>
        <v>74.2</v>
      </c>
      <c r="AF24" s="17">
        <f>$F13-AF15</f>
        <v>66.400000000000006</v>
      </c>
      <c r="AG24" s="17">
        <f>$G13-AG15</f>
        <v>54.900000000000006</v>
      </c>
      <c r="AH24" s="17">
        <f>$H13-AH15</f>
        <v>49.900000000000006</v>
      </c>
      <c r="AJ24" s="17">
        <f>$B13-AJ15</f>
        <v>78</v>
      </c>
      <c r="AK24" s="17">
        <f>$C13-AK15</f>
        <v>77.400000000000006</v>
      </c>
      <c r="AL24" s="17">
        <f>$D13-AL15</f>
        <v>77.8</v>
      </c>
      <c r="AM24" s="17">
        <f>$E13-AM15</f>
        <v>69.2</v>
      </c>
      <c r="AN24" s="17">
        <f>$F13-AN15</f>
        <v>64.400000000000006</v>
      </c>
      <c r="AO24" s="17">
        <f>$G13-AO15</f>
        <v>44.900000000000006</v>
      </c>
      <c r="AP24" s="17">
        <f>$H13-AP15</f>
        <v>47.900000000000006</v>
      </c>
      <c r="AR24" s="17">
        <f>$B13-AR15</f>
        <v>81</v>
      </c>
      <c r="AS24" s="17">
        <f>$C13-AS15</f>
        <v>83.4</v>
      </c>
      <c r="AT24" s="17">
        <f>$D13-AT15</f>
        <v>78.8</v>
      </c>
      <c r="AU24" s="17">
        <f>$E13-AU15</f>
        <v>75.2</v>
      </c>
      <c r="AV24" s="17">
        <f>$F13-AV15</f>
        <v>59.400000000000006</v>
      </c>
      <c r="AW24" s="17">
        <f>$G13-AW15</f>
        <v>52.900000000000006</v>
      </c>
      <c r="AX24" s="17">
        <f>$H13-AX15</f>
        <v>48.900000000000006</v>
      </c>
      <c r="AZ24" s="17">
        <f>$B13-AZ15</f>
        <v>83</v>
      </c>
      <c r="BA24" s="17">
        <f>$C13-BA15</f>
        <v>84.4</v>
      </c>
      <c r="BB24" s="17">
        <f>$D13-BB15</f>
        <v>77.8</v>
      </c>
      <c r="BC24" s="17">
        <f>$E13-BC15</f>
        <v>74.2</v>
      </c>
      <c r="BD24" s="17">
        <f>$F13-BD15</f>
        <v>66.400000000000006</v>
      </c>
      <c r="BE24" s="17">
        <f>$G13-BE15</f>
        <v>57.900000000000006</v>
      </c>
      <c r="BF24" s="17">
        <f>$H13-BF15</f>
        <v>51.900000000000006</v>
      </c>
      <c r="BH24" s="17">
        <f>$B13-BH15</f>
        <v>73</v>
      </c>
      <c r="BI24" s="17">
        <f>$C13-BI15</f>
        <v>72.400000000000006</v>
      </c>
      <c r="BJ24" s="17">
        <f>$D13-BJ15</f>
        <v>67.8</v>
      </c>
      <c r="BK24" s="17">
        <f>$E13-BK15</f>
        <v>69.2</v>
      </c>
      <c r="BL24" s="17">
        <f>$F13-BL15</f>
        <v>53.400000000000006</v>
      </c>
      <c r="BM24" s="17">
        <f>$G13-BM15</f>
        <v>41.900000000000006</v>
      </c>
      <c r="BN24" s="17">
        <f>$H13-BN15</f>
        <v>41.900000000000006</v>
      </c>
      <c r="BP24" s="17">
        <f>$B13-BP15</f>
        <v>82</v>
      </c>
      <c r="BQ24" s="17">
        <f>$C13-BQ15</f>
        <v>83.4</v>
      </c>
      <c r="BR24" s="17">
        <f>$D13-BR15</f>
        <v>80.8</v>
      </c>
      <c r="BS24" s="17">
        <f>$E13-BS15</f>
        <v>75.2</v>
      </c>
      <c r="BT24" s="17">
        <f>$F13-BT15</f>
        <v>69.400000000000006</v>
      </c>
      <c r="BU24" s="17">
        <f>$G13-BU15</f>
        <v>58.900000000000006</v>
      </c>
      <c r="BV24" s="17">
        <f>$H13-BV15</f>
        <v>51.900000000000006</v>
      </c>
      <c r="BX24" s="17">
        <f>$B13-BX15</f>
        <v>79</v>
      </c>
      <c r="BY24" s="17">
        <f>$C13-BY15</f>
        <v>83.4</v>
      </c>
      <c r="BZ24" s="17">
        <f>$D13-BZ15</f>
        <v>74.8</v>
      </c>
      <c r="CA24" s="17">
        <f>$E13-CA15</f>
        <v>74.2</v>
      </c>
      <c r="CB24" s="17">
        <f>$F13-CB15</f>
        <v>64.400000000000006</v>
      </c>
      <c r="CC24" s="17">
        <f>$G13-CC15</f>
        <v>50.900000000000006</v>
      </c>
      <c r="CD24" s="17">
        <f>$H13-CD15</f>
        <v>48.900000000000006</v>
      </c>
      <c r="CF24" s="17">
        <f>$B13-CF15</f>
        <v>72</v>
      </c>
      <c r="CG24" s="17">
        <f>$C13-CG15</f>
        <v>75.400000000000006</v>
      </c>
      <c r="CH24" s="17">
        <f>$D13-CH15</f>
        <v>69.8</v>
      </c>
      <c r="CI24" s="17">
        <f>$E13-CI15</f>
        <v>69.2</v>
      </c>
      <c r="CJ24" s="17">
        <f>$F13-CJ15</f>
        <v>56.400000000000006</v>
      </c>
      <c r="CK24" s="17">
        <f>$G13-CK15</f>
        <v>43.900000000000006</v>
      </c>
      <c r="CL24" s="17">
        <f>$H13-CL15</f>
        <v>40.900000000000006</v>
      </c>
      <c r="CN24" s="17">
        <f>$B13-CN15</f>
        <v>82</v>
      </c>
      <c r="CO24" s="17">
        <f>$C13-CO15</f>
        <v>82.4</v>
      </c>
      <c r="CP24" s="17">
        <f>$D13-CP15</f>
        <v>81.8</v>
      </c>
      <c r="CQ24" s="17">
        <f>$E13-CQ15</f>
        <v>77.2</v>
      </c>
      <c r="CR24" s="17">
        <f>$F13-CR15</f>
        <v>71.400000000000006</v>
      </c>
      <c r="CS24" s="17">
        <f>$G13-CS15</f>
        <v>59.900000000000006</v>
      </c>
      <c r="CT24" s="17">
        <f>$H13-CT15</f>
        <v>51.900000000000006</v>
      </c>
      <c r="CV24" s="17">
        <f>$B13-CV15</f>
        <v>78</v>
      </c>
      <c r="CW24" s="17">
        <f>$C13-CW15</f>
        <v>76.400000000000006</v>
      </c>
      <c r="CX24" s="17">
        <f>$D13-CX15</f>
        <v>71.8</v>
      </c>
      <c r="CY24" s="17">
        <f>$E13-CY15</f>
        <v>69.2</v>
      </c>
      <c r="CZ24" s="17">
        <f>$F13-CZ15</f>
        <v>56.400000000000006</v>
      </c>
      <c r="DA24" s="17">
        <f>$G13-DA15</f>
        <v>46.900000000000006</v>
      </c>
      <c r="DB24" s="17">
        <f>$H13-DB15</f>
        <v>35.900000000000006</v>
      </c>
      <c r="DD24" s="17">
        <f>$B13-DD15</f>
        <v>80</v>
      </c>
      <c r="DE24" s="17">
        <f>$C13-DE15</f>
        <v>77.400000000000006</v>
      </c>
      <c r="DF24" s="17">
        <f>$D13-DF15</f>
        <v>75.8</v>
      </c>
      <c r="DG24" s="17">
        <f>$E13-DG15</f>
        <v>75.2</v>
      </c>
      <c r="DH24" s="17">
        <f>$F13-DH15</f>
        <v>72.400000000000006</v>
      </c>
      <c r="DI24" s="17">
        <f>$G13-DI15</f>
        <v>57.900000000000006</v>
      </c>
      <c r="DJ24" s="17">
        <f>$H13-DJ15</f>
        <v>46.900000000000006</v>
      </c>
      <c r="DL24" s="17">
        <f>$B13-DL15</f>
        <v>76</v>
      </c>
      <c r="DM24" s="17">
        <f>$C13-DM15</f>
        <v>76.400000000000006</v>
      </c>
      <c r="DN24" s="17">
        <f>$D13-DN15</f>
        <v>68.8</v>
      </c>
      <c r="DO24" s="17">
        <f>$E13-DO15</f>
        <v>66.2</v>
      </c>
      <c r="DP24" s="17">
        <f>$F13-DP15</f>
        <v>58.400000000000006</v>
      </c>
      <c r="DQ24" s="17">
        <f>$G13-DQ15</f>
        <v>42.900000000000006</v>
      </c>
      <c r="DR24" s="17">
        <f>$H13-DR15</f>
        <v>39.900000000000006</v>
      </c>
      <c r="DT24" s="17">
        <f>$B13-DT15</f>
        <v>75</v>
      </c>
      <c r="DU24" s="17">
        <f>$C13-DU15</f>
        <v>76.400000000000006</v>
      </c>
      <c r="DV24" s="17">
        <f>$D13-DV15</f>
        <v>66.8</v>
      </c>
      <c r="DW24" s="17">
        <f>$E13-DW15</f>
        <v>65.2</v>
      </c>
      <c r="DX24" s="17">
        <f>$F13-DX15</f>
        <v>53.400000000000006</v>
      </c>
      <c r="DY24" s="17">
        <f>$G13-DY15</f>
        <v>38.900000000000006</v>
      </c>
      <c r="DZ24" s="17">
        <f>$H13-DZ15</f>
        <v>38.900000000000006</v>
      </c>
    </row>
    <row r="25" spans="1:130" ht="15.75" x14ac:dyDescent="0.25">
      <c r="A25" s="2"/>
      <c r="B25" s="3"/>
      <c r="C25" s="3"/>
      <c r="D25" s="3"/>
      <c r="E25" s="3"/>
      <c r="F25" s="3"/>
      <c r="G25" s="3"/>
      <c r="H25" s="3"/>
      <c r="I25" s="3"/>
    </row>
    <row r="26" spans="1:130" ht="15.75" x14ac:dyDescent="0.2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30" ht="15.75" x14ac:dyDescent="0.25">
      <c r="A27" s="10" t="str">
        <f>"PNRj (dB)     i=1"</f>
        <v>PNRj (dB)     i=1</v>
      </c>
      <c r="B27" s="17">
        <f t="shared" ref="B27:B34" si="0">100-10*LOG10((10^(0.1*B17))+(10^(0.1*C17))+(10^(0.1*D17))+(10^(0.1*E17))+(10^(0.1*F17))+(10^(0.1*G17))+(10^(0.1*H17)))</f>
        <v>26.85054732509326</v>
      </c>
      <c r="C27" s="3"/>
      <c r="D27" s="3"/>
      <c r="E27" s="3"/>
      <c r="F27" s="3"/>
      <c r="G27" s="3"/>
      <c r="H27" s="5"/>
      <c r="L27" s="17">
        <f t="shared" ref="L27:L34" si="1">100-10*LOG10((10^(0.1*L17))+(10^(0.1*M17))+(10^(0.1*N17))+(10^(0.1*O17))+(10^(0.1*P17))+(10^(0.1*Q17))+(10^(0.1*R17)))</f>
        <v>33.268529998743148</v>
      </c>
      <c r="T27" s="17">
        <f t="shared" ref="T27:T34" si="2">100-10*LOG10((10^(0.1*T17))+(10^(0.1*U17))+(10^(0.1*V17))+(10^(0.1*W17))+(10^(0.1*X17))+(10^(0.1*Y17))+(10^(0.1*Z17)))</f>
        <v>31.307798055392141</v>
      </c>
      <c r="AB27" s="17">
        <f t="shared" ref="AB27:AB34" si="3">100-10*LOG10((10^(0.1*AB17))+(10^(0.1*AC17))+(10^(0.1*AD17))+(10^(0.1*AE17))+(10^(0.1*AF17))+(10^(0.1*AG17))+(10^(0.1*AH17)))</f>
        <v>25.16532249128214</v>
      </c>
      <c r="AJ27" s="17">
        <f t="shared" ref="AJ27:AJ34" si="4">100-10*LOG10((10^(0.1*AJ17))+(10^(0.1*AK17))+(10^(0.1*AL17))+(10^(0.1*AM17))+(10^(0.1*AN17))+(10^(0.1*AO17))+(10^(0.1*AP17)))</f>
        <v>27.785680444081834</v>
      </c>
      <c r="AR27" s="17">
        <f t="shared" ref="AR27:AR34" si="5">100-10*LOG10((10^(0.1*AR17))+(10^(0.1*AS17))+(10^(0.1*AT17))+(10^(0.1*AU17))+(10^(0.1*AV17))+(10^(0.1*AW17))+(10^(0.1*AX17)))</f>
        <v>26.150601195771458</v>
      </c>
      <c r="AZ27" s="17">
        <f t="shared" ref="AZ27:AZ34" si="6">100-10*LOG10((10^(0.1*AZ17))+(10^(0.1*BA17))+(10^(0.1*BB17))+(10^(0.1*BC17))+(10^(0.1*BD17))+(10^(0.1*BE17))+(10^(0.1*BF17)))</f>
        <v>24.554188951569643</v>
      </c>
      <c r="BH27" s="17">
        <f t="shared" ref="BH27:BH34" si="7">100-10*LOG10((10^(0.1*BH17))+(10^(0.1*BI17))+(10^(0.1*BJ17))+(10^(0.1*BK17))+(10^(0.1*BL17))+(10^(0.1*BM17))+(10^(0.1*BN17)))</f>
        <v>33.062187698204298</v>
      </c>
      <c r="BP27" s="17">
        <f t="shared" ref="BP27:BP34" si="8">100-10*LOG10((10^(0.1*BP17))+(10^(0.1*BQ17))+(10^(0.1*BR17))+(10^(0.1*BS17))+(10^(0.1*BT17))+(10^(0.1*BU17))+(10^(0.1*BV17)))</f>
        <v>22.637442819242949</v>
      </c>
      <c r="BX27" s="17">
        <f t="shared" ref="BX27:BX34" si="9">100-10*LOG10((10^(0.1*BX17))+(10^(0.1*BY17))+(10^(0.1*BZ17))+(10^(0.1*CA17))+(10^(0.1*CB17))+(10^(0.1*CC17))+(10^(0.1*CD17)))</f>
        <v>26.155306233401348</v>
      </c>
      <c r="CF27" s="17">
        <f t="shared" ref="CF27:CF34" si="10">100-10*LOG10((10^(0.1*CF17))+(10^(0.1*CG17))+(10^(0.1*CH17))+(10^(0.1*CI17))+(10^(0.1*CJ17))+(10^(0.1*CK17))+(10^(0.1*CL17)))</f>
        <v>32.325210698303962</v>
      </c>
      <c r="CN27" s="17">
        <f t="shared" ref="CN27:CN34" si="11">100-10*LOG10((10^(0.1*CN17))+(10^(0.1*CO17))+(10^(0.1*CP17))+(10^(0.1*CQ17))+(10^(0.1*CR17))+(10^(0.1*CS17))+(10^(0.1*CT17)))</f>
        <v>20.953450117832816</v>
      </c>
      <c r="CV27" s="17">
        <f t="shared" ref="CV27:CV34" si="12">100-10*LOG10((10^(0.1*CV17))+(10^(0.1*CW17))+(10^(0.1*CX17))+(10^(0.1*CY17))+(10^(0.1*CZ17))+(10^(0.1*DA17))+(10^(0.1*DB17)))</f>
        <v>32.003949537617856</v>
      </c>
      <c r="DD27" s="17">
        <f t="shared" ref="DD27:DD34" si="13">100-10*LOG10((10^(0.1*DD17))+(10^(0.1*DE17))+(10^(0.1*DF17))+(10^(0.1*DG17))+(10^(0.1*DH17))+(10^(0.1*DI17))+(10^(0.1*DJ17)))</f>
        <v>21.386293222993061</v>
      </c>
      <c r="DL27" s="17">
        <f t="shared" ref="DL27:DL34" si="14">100-10*LOG10((10^(0.1*DL17))+(10^(0.1*DM17))+(10^(0.1*DN17))+(10^(0.1*DO17))+(10^(0.1*DP17))+(10^(0.1*DQ17))+(10^(0.1*DR17)))</f>
        <v>33.148808159260582</v>
      </c>
      <c r="DT27" s="17">
        <f t="shared" ref="DT27:DT34" si="15">100-10*LOG10((10^(0.1*DT17))+(10^(0.1*DU17))+(10^(0.1*DV17))+(10^(0.1*DW17))+(10^(0.1*DX17))+(10^(0.1*DY17))+(10^(0.1*DZ17)))</f>
        <v>35.53555954843506</v>
      </c>
    </row>
    <row r="28" spans="1:130" ht="15.75" x14ac:dyDescent="0.25">
      <c r="A28" s="2">
        <v>2</v>
      </c>
      <c r="B28" s="17">
        <f t="shared" si="0"/>
        <v>24.68530840353904</v>
      </c>
      <c r="C28" s="3"/>
      <c r="D28" s="3"/>
      <c r="E28" s="3"/>
      <c r="F28" s="3"/>
      <c r="G28" s="3"/>
      <c r="H28" s="3"/>
      <c r="L28" s="17">
        <f t="shared" si="1"/>
        <v>30.736510260224549</v>
      </c>
      <c r="T28" s="17">
        <f t="shared" si="2"/>
        <v>29.263044520548107</v>
      </c>
      <c r="AB28" s="17">
        <f t="shared" si="3"/>
        <v>23.47912622336591</v>
      </c>
      <c r="AJ28" s="17">
        <f t="shared" si="4"/>
        <v>26.103175602737764</v>
      </c>
      <c r="AR28" s="17">
        <f t="shared" si="5"/>
        <v>23.459241257829433</v>
      </c>
      <c r="AZ28" s="17">
        <f t="shared" si="6"/>
        <v>22.646571645818298</v>
      </c>
      <c r="BH28" s="17">
        <f t="shared" si="7"/>
        <v>30.766601386368222</v>
      </c>
      <c r="BP28" s="17">
        <f t="shared" si="8"/>
        <v>21.087349607079176</v>
      </c>
      <c r="BX28" s="17">
        <f t="shared" si="9"/>
        <v>23.980701909468621</v>
      </c>
      <c r="CF28" s="17">
        <f t="shared" si="10"/>
        <v>30.026802785879056</v>
      </c>
      <c r="CN28" s="17">
        <f t="shared" si="11"/>
        <v>19.564591064781524</v>
      </c>
      <c r="CV28" s="17">
        <f t="shared" si="12"/>
        <v>29.416746135538943</v>
      </c>
      <c r="DD28" s="17">
        <f t="shared" si="13"/>
        <v>20.5601660871354</v>
      </c>
      <c r="DL28" s="17">
        <f t="shared" si="14"/>
        <v>30.954344894347571</v>
      </c>
      <c r="DT28" s="17">
        <f t="shared" si="15"/>
        <v>32.627269233487795</v>
      </c>
    </row>
    <row r="29" spans="1:130" ht="15.75" x14ac:dyDescent="0.25">
      <c r="A29" s="2">
        <v>3</v>
      </c>
      <c r="B29" s="17">
        <f t="shared" si="0"/>
        <v>22.671922664859906</v>
      </c>
      <c r="C29" s="3"/>
      <c r="D29" s="3"/>
      <c r="E29" s="3"/>
      <c r="F29" s="3"/>
      <c r="G29" s="3"/>
      <c r="H29" s="3"/>
      <c r="L29" s="17">
        <f t="shared" si="1"/>
        <v>28.538978785197187</v>
      </c>
      <c r="T29" s="17">
        <f t="shared" si="2"/>
        <v>27.490500814239454</v>
      </c>
      <c r="AB29" s="17">
        <f t="shared" si="3"/>
        <v>22.036257809719046</v>
      </c>
      <c r="AJ29" s="17">
        <f t="shared" si="4"/>
        <v>24.403021482119968</v>
      </c>
      <c r="AR29" s="17">
        <f t="shared" si="5"/>
        <v>21.104855787929907</v>
      </c>
      <c r="AZ29" s="17">
        <f t="shared" si="6"/>
        <v>21.011647185216603</v>
      </c>
      <c r="BH29" s="17">
        <f t="shared" si="7"/>
        <v>28.672844812279052</v>
      </c>
      <c r="BP29" s="17">
        <f t="shared" si="8"/>
        <v>19.643103839528607</v>
      </c>
      <c r="BX29" s="17">
        <f t="shared" si="9"/>
        <v>22.229377256841289</v>
      </c>
      <c r="CF29" s="17">
        <f t="shared" si="10"/>
        <v>28.009518476838437</v>
      </c>
      <c r="CN29" s="17">
        <f t="shared" si="11"/>
        <v>18.280766840290724</v>
      </c>
      <c r="CV29" s="17">
        <f t="shared" si="12"/>
        <v>27.264220358382971</v>
      </c>
      <c r="DD29" s="17">
        <f t="shared" si="13"/>
        <v>20.337897493589281</v>
      </c>
      <c r="DL29" s="17">
        <f t="shared" si="14"/>
        <v>29.295964367655841</v>
      </c>
      <c r="DT29" s="17">
        <f t="shared" si="15"/>
        <v>30.54705995083286</v>
      </c>
    </row>
    <row r="30" spans="1:130" ht="15.75" x14ac:dyDescent="0.25">
      <c r="A30" s="2">
        <v>4</v>
      </c>
      <c r="B30" s="17">
        <f t="shared" si="0"/>
        <v>21.131010141233972</v>
      </c>
      <c r="C30" s="3"/>
      <c r="D30" s="3"/>
      <c r="E30" s="3"/>
      <c r="F30" s="3"/>
      <c r="G30" s="3"/>
      <c r="H30" s="3"/>
      <c r="I30" s="3"/>
      <c r="L30" s="17">
        <f t="shared" si="1"/>
        <v>26.276425659305133</v>
      </c>
      <c r="T30" s="17">
        <f t="shared" si="2"/>
        <v>26.050943149451129</v>
      </c>
      <c r="AB30" s="17">
        <f t="shared" si="3"/>
        <v>20.504527004535788</v>
      </c>
      <c r="AJ30" s="17">
        <f t="shared" si="4"/>
        <v>22.718563591367015</v>
      </c>
      <c r="AR30" s="17">
        <f t="shared" si="5"/>
        <v>19.34098750911167</v>
      </c>
      <c r="AZ30" s="17">
        <f t="shared" si="6"/>
        <v>19.099579120122598</v>
      </c>
      <c r="BH30" s="17">
        <f t="shared" si="7"/>
        <v>27.4211033183322</v>
      </c>
      <c r="BP30" s="17">
        <f t="shared" si="8"/>
        <v>18.115744441818123</v>
      </c>
      <c r="BX30" s="17">
        <f t="shared" si="9"/>
        <v>20.52456306708703</v>
      </c>
      <c r="CF30" s="17">
        <f t="shared" si="10"/>
        <v>26.610536467490377</v>
      </c>
      <c r="CN30" s="17">
        <f t="shared" si="11"/>
        <v>17.043090915952178</v>
      </c>
      <c r="CV30" s="17">
        <f t="shared" si="12"/>
        <v>25.35512545530176</v>
      </c>
      <c r="DD30" s="17">
        <f t="shared" si="13"/>
        <v>19.537235922638857</v>
      </c>
      <c r="DL30" s="17">
        <f t="shared" si="14"/>
        <v>27.198966038290024</v>
      </c>
      <c r="DT30" s="17">
        <f t="shared" si="15"/>
        <v>28.200118193876506</v>
      </c>
    </row>
    <row r="31" spans="1:130" ht="15.75" x14ac:dyDescent="0.25">
      <c r="A31" s="2">
        <v>5</v>
      </c>
      <c r="B31" s="17">
        <f t="shared" si="0"/>
        <v>19.767118026164781</v>
      </c>
      <c r="C31" s="3"/>
      <c r="D31" s="3"/>
      <c r="E31" s="3"/>
      <c r="F31" s="3"/>
      <c r="G31" s="3"/>
      <c r="H31" s="3"/>
      <c r="I31" s="3"/>
      <c r="L31" s="17">
        <f t="shared" si="1"/>
        <v>24.554941195008951</v>
      </c>
      <c r="T31" s="17">
        <f t="shared" si="2"/>
        <v>24.642968152311667</v>
      </c>
      <c r="AB31" s="17">
        <f t="shared" si="3"/>
        <v>19.278326261378567</v>
      </c>
      <c r="AJ31" s="17">
        <f t="shared" si="4"/>
        <v>21.003341439240927</v>
      </c>
      <c r="AR31" s="17">
        <f t="shared" si="5"/>
        <v>17.731083467696862</v>
      </c>
      <c r="AZ31" s="17">
        <f t="shared" si="6"/>
        <v>17.702934107275269</v>
      </c>
      <c r="BH31" s="17">
        <f t="shared" si="7"/>
        <v>26.209205398591905</v>
      </c>
      <c r="BP31" s="17">
        <f t="shared" si="8"/>
        <v>16.637553518667957</v>
      </c>
      <c r="BX31" s="17">
        <f t="shared" si="9"/>
        <v>19.135991620594524</v>
      </c>
      <c r="CF31" s="17">
        <f t="shared" si="10"/>
        <v>25.221950727324739</v>
      </c>
      <c r="CN31" s="17">
        <f t="shared" si="11"/>
        <v>15.675994378881029</v>
      </c>
      <c r="CV31" s="17">
        <f t="shared" si="12"/>
        <v>23.962135245532068</v>
      </c>
      <c r="DD31" s="17">
        <f t="shared" si="13"/>
        <v>18.880638126156413</v>
      </c>
      <c r="DL31" s="17">
        <f t="shared" si="14"/>
        <v>25.853655870626341</v>
      </c>
      <c r="DT31" s="17">
        <f t="shared" si="15"/>
        <v>26.765636331026528</v>
      </c>
    </row>
    <row r="32" spans="1:130" ht="15.75" x14ac:dyDescent="0.25">
      <c r="A32" s="2">
        <v>6</v>
      </c>
      <c r="B32" s="17">
        <f t="shared" si="0"/>
        <v>18.523625646619564</v>
      </c>
      <c r="C32" s="3"/>
      <c r="D32" s="3"/>
      <c r="E32" s="3"/>
      <c r="F32" s="3"/>
      <c r="G32" s="3"/>
      <c r="H32" s="3"/>
      <c r="L32" s="17">
        <f t="shared" si="1"/>
        <v>22.704512419728516</v>
      </c>
      <c r="T32" s="17">
        <f t="shared" si="2"/>
        <v>23.51882171047572</v>
      </c>
      <c r="AB32" s="17">
        <f t="shared" si="3"/>
        <v>17.890393748160079</v>
      </c>
      <c r="AJ32" s="17">
        <f t="shared" si="4"/>
        <v>19.723588438005862</v>
      </c>
      <c r="AR32" s="17">
        <f t="shared" si="5"/>
        <v>16.348964884788145</v>
      </c>
      <c r="AZ32" s="17">
        <f t="shared" si="6"/>
        <v>15.935778049537532</v>
      </c>
      <c r="BH32" s="17">
        <f t="shared" si="7"/>
        <v>25.376302955214001</v>
      </c>
      <c r="BP32" s="17">
        <f t="shared" si="8"/>
        <v>15.346483805098927</v>
      </c>
      <c r="BX32" s="17">
        <f t="shared" si="9"/>
        <v>17.628753890545909</v>
      </c>
      <c r="CF32" s="17">
        <f t="shared" si="10"/>
        <v>24.183867246810195</v>
      </c>
      <c r="CN32" s="17">
        <f t="shared" si="11"/>
        <v>14.728219489794839</v>
      </c>
      <c r="CV32" s="17">
        <f t="shared" si="12"/>
        <v>22.326755180915626</v>
      </c>
      <c r="DD32" s="17">
        <f t="shared" si="13"/>
        <v>18.172035044220735</v>
      </c>
      <c r="DL32" s="17">
        <f t="shared" si="14"/>
        <v>23.920093809226387</v>
      </c>
      <c r="DT32" s="17">
        <f t="shared" si="15"/>
        <v>24.671519565972758</v>
      </c>
    </row>
    <row r="33" spans="1:124" ht="15.75" x14ac:dyDescent="0.25">
      <c r="A33" s="2">
        <v>7</v>
      </c>
      <c r="B33" s="17">
        <f t="shared" si="0"/>
        <v>17.627915379645387</v>
      </c>
      <c r="C33" s="3"/>
      <c r="D33" s="3"/>
      <c r="E33" s="3"/>
      <c r="F33" s="3"/>
      <c r="G33" s="3"/>
      <c r="H33" s="3"/>
      <c r="L33" s="17">
        <f t="shared" si="1"/>
        <v>21.789270802491842</v>
      </c>
      <c r="T33" s="17">
        <f t="shared" si="2"/>
        <v>22.791775111372388</v>
      </c>
      <c r="AB33" s="17">
        <f t="shared" si="3"/>
        <v>16.994683843842864</v>
      </c>
      <c r="AJ33" s="17">
        <f t="shared" si="4"/>
        <v>19.011716592130057</v>
      </c>
      <c r="AR33" s="17">
        <f t="shared" si="5"/>
        <v>15.514427928646512</v>
      </c>
      <c r="AZ33" s="17">
        <f t="shared" si="6"/>
        <v>14.998182609262884</v>
      </c>
      <c r="BH33" s="17">
        <f t="shared" si="7"/>
        <v>24.481020181250642</v>
      </c>
      <c r="BP33" s="17">
        <f t="shared" si="8"/>
        <v>14.618941756704061</v>
      </c>
      <c r="BX33" s="17">
        <f t="shared" si="9"/>
        <v>16.800464809435525</v>
      </c>
      <c r="CF33" s="17">
        <f t="shared" si="10"/>
        <v>23.410510028326598</v>
      </c>
      <c r="CN33" s="17">
        <f t="shared" si="11"/>
        <v>14.091747802075488</v>
      </c>
      <c r="CV33" s="17">
        <f t="shared" si="12"/>
        <v>21.25873487660597</v>
      </c>
      <c r="DD33" s="17">
        <f t="shared" si="13"/>
        <v>17.598100570658403</v>
      </c>
      <c r="DL33" s="17">
        <f t="shared" si="14"/>
        <v>22.875556083585295</v>
      </c>
      <c r="DT33" s="17">
        <f t="shared" si="15"/>
        <v>23.59988245535051</v>
      </c>
    </row>
    <row r="34" spans="1:124" ht="15.75" x14ac:dyDescent="0.25">
      <c r="A34" s="2">
        <v>8</v>
      </c>
      <c r="B34" s="17">
        <f t="shared" si="0"/>
        <v>15.596537700036336</v>
      </c>
      <c r="C34" s="3"/>
      <c r="D34" s="3"/>
      <c r="E34" s="3"/>
      <c r="F34" s="3"/>
      <c r="G34" s="3"/>
      <c r="H34" s="3"/>
      <c r="L34" s="17">
        <f t="shared" si="1"/>
        <v>19.29554109342169</v>
      </c>
      <c r="T34" s="17">
        <f t="shared" si="2"/>
        <v>20.929057059858721</v>
      </c>
      <c r="AB34" s="17">
        <f t="shared" si="3"/>
        <v>14.77523816665034</v>
      </c>
      <c r="AJ34" s="17">
        <f t="shared" si="4"/>
        <v>17.224590651117936</v>
      </c>
      <c r="AR34" s="17">
        <f t="shared" si="5"/>
        <v>13.421956384003295</v>
      </c>
      <c r="AZ34" s="17">
        <f t="shared" si="6"/>
        <v>12.466894177928708</v>
      </c>
      <c r="BH34" s="17">
        <f t="shared" si="7"/>
        <v>22.846350579800756</v>
      </c>
      <c r="BP34" s="17">
        <f t="shared" si="8"/>
        <v>12.674085991899091</v>
      </c>
      <c r="BX34" s="17">
        <f t="shared" si="9"/>
        <v>14.465222654097985</v>
      </c>
      <c r="CF34" s="17">
        <f t="shared" si="10"/>
        <v>21.620106169230297</v>
      </c>
      <c r="CN34" s="17">
        <f t="shared" si="11"/>
        <v>12.588151134614534</v>
      </c>
      <c r="CV34" s="17">
        <f t="shared" si="12"/>
        <v>18.837578014351237</v>
      </c>
      <c r="DD34" s="17">
        <f t="shared" si="13"/>
        <v>16.123793463803665</v>
      </c>
      <c r="DL34" s="17">
        <f t="shared" si="14"/>
        <v>20.180099204271229</v>
      </c>
      <c r="DT34" s="17">
        <f t="shared" si="15"/>
        <v>20.777611357569498</v>
      </c>
    </row>
    <row r="35" spans="1:124" ht="15.75" x14ac:dyDescent="0.25">
      <c r="A35" s="2"/>
      <c r="B35" s="3"/>
      <c r="C35" s="3"/>
      <c r="D35" s="3"/>
      <c r="E35" s="3"/>
      <c r="F35" s="3"/>
      <c r="G35" s="3"/>
      <c r="H35" s="3"/>
    </row>
    <row r="36" spans="1:124" ht="15.75" x14ac:dyDescent="0.25">
      <c r="A36" s="2"/>
      <c r="B36" s="3"/>
      <c r="C36" s="3"/>
      <c r="D36" s="3"/>
      <c r="E36" s="3"/>
      <c r="F36" s="3"/>
      <c r="G36" s="3"/>
      <c r="H36" s="3"/>
    </row>
    <row r="37" spans="1:124" ht="18.75" x14ac:dyDescent="0.35">
      <c r="A37" s="10" t="s">
        <v>27</v>
      </c>
      <c r="B37" s="17">
        <f>ROUND(0.25*SUM(B27:B30)-0.48*($J6*B27+$J7*B28+$J8*B29+$J9*B30),1)</f>
        <v>27.8</v>
      </c>
      <c r="C37" s="3"/>
      <c r="D37" s="3"/>
      <c r="E37" s="3"/>
      <c r="F37" s="3"/>
      <c r="G37" s="3"/>
      <c r="H37" s="3"/>
      <c r="L37" s="17">
        <f>ROUND(0.25*SUM(L27:L30)-0.48*($J6*L27+$J7*L28+$J8*L29+$J9*L30),1)</f>
        <v>34.5</v>
      </c>
      <c r="T37" s="17">
        <f>ROUND(0.25*SUM(T27:T30)-0.48*($J6*T27+$J7*T28+$J8*T29+$J9*T30),1)</f>
        <v>32.1</v>
      </c>
      <c r="AB37" s="17">
        <f>ROUND(0.25*SUM(AB27:AB30)-0.48*($J6*AB27+$J7*AB28+$J8*AB29+$J9*AB30),1)</f>
        <v>26</v>
      </c>
      <c r="AJ37" s="17">
        <f>ROUND(0.25*SUM(AJ27:AJ30)-0.48*($J6*AJ27+$J7*AJ28+$J8*AJ29+$J9*AJ30),1)</f>
        <v>28.7</v>
      </c>
      <c r="AR37" s="17">
        <f>ROUND(0.25*SUM(AR27:AR30)-0.48*($J6*AR27+$J7*AR28+$J8*AR29+$J9*AR30),1)</f>
        <v>27.2</v>
      </c>
      <c r="AZ37" s="17">
        <f>ROUND(0.25*SUM(AZ27:AZ30)-0.48*($J6*AZ27+$J7*AZ28+$J8*AZ29+$J9*AZ30),1)</f>
        <v>25.6</v>
      </c>
      <c r="BH37" s="17">
        <f>ROUND(0.25*SUM(BH27:BH30)-0.48*($J6*BH27+$J7*BH28+$J8*BH29+$J9*BH30),1)</f>
        <v>33.799999999999997</v>
      </c>
      <c r="BP37" s="17">
        <f>ROUND(0.25*SUM(BP27:BP30)-0.48*($J6*BP27+$J7*BP28+$J8*BP29+$J9*BP30),1)</f>
        <v>23.5</v>
      </c>
      <c r="BX37" s="17">
        <f>ROUND(0.25*SUM(BX27:BX30)-0.48*($J6*BX27+$J7*BX28+$J8*BX29+$J9*BX30),1)</f>
        <v>27.1</v>
      </c>
      <c r="CF37" s="17">
        <f>ROUND(0.25*SUM(CF27:CF30)-0.48*($J6*CF27+$J7*CF28+$J8*CF29+$J9*CF30),1)</f>
        <v>33.1</v>
      </c>
      <c r="CN37" s="17">
        <f>ROUND(0.25*SUM(CN27:CN30)-0.48*($J6*CN27+$J7*CN28+$J8*CN29+$J9*CN30),1)</f>
        <v>21.6</v>
      </c>
      <c r="CV37" s="17">
        <f>ROUND(0.25*SUM(CV27:CV30)-0.48*($J6*CV27+$J7*CV28+$J8*CV29+$J9*CV30),1)</f>
        <v>33</v>
      </c>
      <c r="DD37" s="17">
        <f>ROUND(0.25*SUM(DD27:DD30)-0.48*($J6*DD27+$J7*DD28+$J8*DD29+$J9*DD30),1)</f>
        <v>21.6</v>
      </c>
      <c r="DL37" s="17">
        <f>ROUND(0.25*SUM(DL27:DL30)-0.48*($J6*DL27+$J7*DL28+$J8*DL29+$J9*DL30),1)</f>
        <v>34.200000000000003</v>
      </c>
      <c r="DT37" s="17">
        <f>ROUND(0.25*SUM(DT27:DT30)-0.48*($J6*DT27+$J7*DT28+$J8*DT29+$J9*DT30),1)</f>
        <v>36.700000000000003</v>
      </c>
    </row>
    <row r="38" spans="1:124" ht="18.75" x14ac:dyDescent="0.35">
      <c r="A38" s="10" t="s">
        <v>26</v>
      </c>
      <c r="B38" s="17">
        <f>ROUND(0.25*SUM(B31:B34)-0.16*($J10*B31+$J11*B32+$J12*B33+$J13*B34),1)</f>
        <v>20.100000000000001</v>
      </c>
      <c r="C38" s="3"/>
      <c r="D38" s="3"/>
      <c r="E38" s="3"/>
      <c r="F38" s="3"/>
      <c r="G38" s="3"/>
      <c r="H38" s="3"/>
      <c r="L38" s="17">
        <f>ROUND(0.25*SUM(L31:L34)-0.16*($J10*L31+$J11*L32+$J12*L33+$J13*L34),1)</f>
        <v>24.8</v>
      </c>
      <c r="T38" s="17">
        <f>ROUND(0.25*SUM(T31:T34)-0.16*($J10*T31+$J11*T32+$J12*T33+$J13*T34),1)</f>
        <v>24.9</v>
      </c>
      <c r="AB38" s="17">
        <f>ROUND(0.25*SUM(AB31:AB34)-0.16*($J10*AB31+$J11*AB32+$J12*AB33+$J13*AB34),1)</f>
        <v>19.600000000000001</v>
      </c>
      <c r="AJ38" s="17">
        <f>ROUND(0.25*SUM(AJ31:AJ34)-0.16*($J10*AJ31+$J11*AJ32+$J12*AJ33+$J13*AJ34),1)</f>
        <v>21.2</v>
      </c>
      <c r="AR38" s="17">
        <f>ROUND(0.25*SUM(AR31:AR34)-0.16*($J10*AR31+$J11*AR32+$J12*AR33+$J13*AR34),1)</f>
        <v>18</v>
      </c>
      <c r="AZ38" s="17">
        <f>ROUND(0.25*SUM(AZ31:AZ34)-0.16*($J10*AZ31+$J11*AZ32+$J12*AZ33+$J13*AZ34),1)</f>
        <v>18</v>
      </c>
      <c r="BH38" s="17">
        <f>ROUND(0.25*SUM(BH31:BH34)-0.16*($J10*BH31+$J11*BH32+$J12*BH33+$J13*BH34),1)</f>
        <v>26.5</v>
      </c>
      <c r="BP38" s="17">
        <f>ROUND(0.25*SUM(BP31:BP34)-0.16*($J10*BP31+$J11*BP32+$J12*BP33+$J13*BP34),1)</f>
        <v>16.899999999999999</v>
      </c>
      <c r="BX38" s="17">
        <f>ROUND(0.25*SUM(BX31:BX34)-0.16*($J10*BX31+$J11*BX32+$J12*BX33+$J13*BX34),1)</f>
        <v>19.399999999999999</v>
      </c>
      <c r="CF38" s="17">
        <f>ROUND(0.25*SUM(CF31:CF34)-0.16*($J10*CF31+$J11*CF32+$J12*CF33+$J13*CF34),1)</f>
        <v>25.5</v>
      </c>
      <c r="CN38" s="17">
        <f>ROUND(0.25*SUM(CN31:CN34)-0.16*($J10*CN31+$J11*CN32+$J12*CN33+$J13*CN34),1)</f>
        <v>15.9</v>
      </c>
      <c r="CV38" s="17">
        <f>ROUND(0.25*SUM(CV31:CV34)-0.16*($J10*CV31+$J11*CV32+$J12*CV33+$J13*CV34),1)</f>
        <v>24.3</v>
      </c>
      <c r="DD38" s="17">
        <f>ROUND(0.25*SUM(DD31:DD34)-0.16*($J10*DD31+$J11*DD32+$J12*DD33+$J13*DD34),1)</f>
        <v>19.100000000000001</v>
      </c>
      <c r="DL38" s="17">
        <f>ROUND(0.25*SUM(DL31:DL34)-0.16*($J10*DL31+$J11*DL32+$J12*DL33+$J13*DL34),1)</f>
        <v>26.2</v>
      </c>
      <c r="DT38" s="17">
        <f>ROUND(0.25*SUM(DT31:DT34)-0.16*($J10*DT31+$J11*DT32+$J12*DT33+$J13*DT34),1)</f>
        <v>27.1</v>
      </c>
    </row>
    <row r="39" spans="1:124" ht="18.75" x14ac:dyDescent="0.35">
      <c r="A39" s="10" t="s">
        <v>25</v>
      </c>
      <c r="B39" s="17">
        <f>ROUND(0.25*SUM(B31:B34)+0.23*($J10*B31+$J11*B32+$J12*B33+$J13*B34),1)</f>
        <v>14.7</v>
      </c>
      <c r="C39" s="3"/>
      <c r="D39" s="3"/>
      <c r="E39" s="3"/>
      <c r="F39" s="3"/>
      <c r="G39" s="3"/>
      <c r="H39" s="3"/>
      <c r="L39" s="17">
        <f>ROUND(0.25*SUM(L31:L34)+0.23*($J10*L31+$J11*L32+$J12*L33+$J13*L34),1)</f>
        <v>18.2</v>
      </c>
      <c r="T39" s="17">
        <f>ROUND(0.25*SUM(T31:T34)+0.23*($J10*T31+$J11*T32+$J12*T33+$J13*T34),1)</f>
        <v>20.2</v>
      </c>
      <c r="AB39" s="17">
        <f>ROUND(0.25*SUM(AB31:AB34)+0.23*($J10*AB31+$J11*AB32+$J12*AB33+$J13*AB34),1)</f>
        <v>13.9</v>
      </c>
      <c r="AJ39" s="17">
        <f>ROUND(0.25*SUM(AJ31:AJ34)+0.23*($J10*AJ31+$J11*AJ32+$J12*AJ33+$J13*AJ34),1)</f>
        <v>16.399999999999999</v>
      </c>
      <c r="AR39" s="17">
        <f>ROUND(0.25*SUM(AR31:AR34)+0.23*($J10*AR31+$J11*AR32+$J12*AR33+$J13*AR34),1)</f>
        <v>12.5</v>
      </c>
      <c r="AZ39" s="17">
        <f>ROUND(0.25*SUM(AZ31:AZ34)+0.23*($J10*AZ31+$J11*AZ32+$J12*AZ33+$J13*AZ34),1)</f>
        <v>11.4</v>
      </c>
      <c r="BH39" s="17">
        <f>ROUND(0.25*SUM(BH31:BH34)+0.23*($J10*BH31+$J11*BH32+$J12*BH33+$J13*BH34),1)</f>
        <v>22.2</v>
      </c>
      <c r="BP39" s="17">
        <f>ROUND(0.25*SUM(BP31:BP34)+0.23*($J10*BP31+$J11*BP32+$J12*BP33+$J13*BP34),1)</f>
        <v>11.9</v>
      </c>
      <c r="BX39" s="17">
        <f>ROUND(0.25*SUM(BX31:BX34)+0.23*($J10*BX31+$J11*BX32+$J12*BX33+$J13*BX34),1)</f>
        <v>13.5</v>
      </c>
      <c r="CF39" s="17">
        <f>ROUND(0.25*SUM(CF31:CF34)+0.23*($J10*CF31+$J11*CF32+$J12*CF33+$J13*CF34),1)</f>
        <v>20.9</v>
      </c>
      <c r="CN39" s="17">
        <f>ROUND(0.25*SUM(CN31:CN34)+0.23*($J10*CN31+$J11*CN32+$J12*CN33+$J13*CN34),1)</f>
        <v>12</v>
      </c>
      <c r="CV39" s="17">
        <f>ROUND(0.25*SUM(CV31:CV34)+0.23*($J10*CV31+$J11*CV32+$J12*CV33+$J13*CV34),1)</f>
        <v>17.7</v>
      </c>
      <c r="DD39" s="17">
        <f>ROUND(0.25*SUM(DD31:DD34)+0.23*($J10*DD31+$J11*DD32+$J12*DD33+$J13*DD34),1)</f>
        <v>15.6</v>
      </c>
      <c r="DL39" s="17">
        <f>ROUND(0.25*SUM(DL31:DL34)+0.23*($J10*DL31+$J11*DL32+$J12*DL33+$J13*DL34),1)</f>
        <v>19</v>
      </c>
      <c r="DT39" s="17">
        <f>ROUND(0.25*SUM(DT31:DT34)+0.23*($J10*DT31+$J11*DT32+$J12*DT33+$J13*DT34),1)</f>
        <v>19.5</v>
      </c>
    </row>
    <row r="40" spans="1:124" ht="15.75" x14ac:dyDescent="0.25">
      <c r="A40" s="2"/>
      <c r="B40" s="3"/>
      <c r="C40" s="3"/>
      <c r="D40" s="3"/>
      <c r="E40" s="3"/>
      <c r="F40" s="3"/>
      <c r="G40" s="3"/>
      <c r="H40" s="3"/>
    </row>
    <row r="41" spans="1:124" ht="15.75" x14ac:dyDescent="0.25">
      <c r="A41" s="2"/>
      <c r="B41" s="3"/>
      <c r="C41" s="3"/>
      <c r="D41" s="3"/>
      <c r="E41" s="3"/>
      <c r="F41" s="3"/>
      <c r="G41" s="3"/>
      <c r="H41" s="3"/>
    </row>
    <row r="42" spans="1:124" ht="18.75" x14ac:dyDescent="0.35">
      <c r="A42" s="10" t="s">
        <v>28</v>
      </c>
      <c r="B42" s="17">
        <f>AVERAGE(B37,L37,T37,AB37,AJ37,AR37,AZ37,BH37,BP37,BX37,CF37,CN37,CV37,DD37,DL37,DT37)</f>
        <v>29.156250000000004</v>
      </c>
      <c r="C42" s="3"/>
      <c r="D42" s="3"/>
      <c r="E42" s="3"/>
      <c r="F42" s="3"/>
      <c r="G42" s="3"/>
      <c r="H42" s="3"/>
    </row>
    <row r="43" spans="1:124" ht="18.75" x14ac:dyDescent="0.35">
      <c r="A43" s="10" t="s">
        <v>29</v>
      </c>
      <c r="B43" s="17">
        <f>AVERAGE(B38,L38,T38,AB38,AJ38,AR38,AZ38,BH38,BP38,BX38,CF38,CN38,CV38,DD38,DL38,DT38)</f>
        <v>21.718750000000004</v>
      </c>
      <c r="C43" s="3"/>
      <c r="D43" s="3"/>
      <c r="E43" s="3"/>
      <c r="F43" s="3"/>
      <c r="G43" s="3"/>
      <c r="H43" s="3"/>
    </row>
    <row r="44" spans="1:124" ht="18.75" x14ac:dyDescent="0.35">
      <c r="A44" s="10" t="s">
        <v>30</v>
      </c>
      <c r="B44" s="17">
        <f>AVERAGE(B39,L39,T39,AB39,AJ39,AR39,AZ39,BH39,BP39,BX39,CF39,CN39,CV39,DD39,DL39,DT39)</f>
        <v>16.225000000000001</v>
      </c>
      <c r="C44" s="3"/>
      <c r="D44" s="3"/>
      <c r="E44" s="3"/>
      <c r="F44" s="3"/>
      <c r="G44" s="3"/>
      <c r="H44" s="3"/>
    </row>
    <row r="45" spans="1:124" ht="15.75" x14ac:dyDescent="0.25">
      <c r="A45" s="2"/>
      <c r="B45" s="3"/>
      <c r="C45" s="3"/>
      <c r="D45" s="3"/>
      <c r="E45" s="3"/>
      <c r="F45" s="3"/>
      <c r="G45" s="3"/>
      <c r="H45" s="3"/>
    </row>
    <row r="46" spans="1:124" ht="15.75" x14ac:dyDescent="0.25">
      <c r="A46" s="2"/>
      <c r="B46" s="3"/>
      <c r="C46" s="3"/>
      <c r="D46" s="3"/>
      <c r="E46" s="3"/>
      <c r="F46" s="3"/>
      <c r="G46" s="3"/>
      <c r="H46" s="3"/>
    </row>
    <row r="47" spans="1:124" ht="18.75" x14ac:dyDescent="0.35">
      <c r="A47" s="10" t="s">
        <v>31</v>
      </c>
      <c r="B47" s="17">
        <f>STDEV(B37,L37,T37,AB37,AJ37,AR37,AZ37,BH37,BP37,BX37,CF37,CN37,CV37,DD37,DL37,DT37)</f>
        <v>4.832938202239534</v>
      </c>
      <c r="C47" s="3"/>
      <c r="D47" s="3"/>
      <c r="E47" s="3"/>
      <c r="F47" s="3"/>
      <c r="G47" s="3"/>
      <c r="H47" s="3"/>
    </row>
    <row r="48" spans="1:124" ht="18.75" x14ac:dyDescent="0.35">
      <c r="A48" s="10" t="s">
        <v>32</v>
      </c>
      <c r="B48" s="17">
        <f>STDEV(B38,L38,T38,AB38,AJ38,AR38,AZ38,BH38,BP38,BX38,CF38,CN38,CV38,DD38,DL38,DT38)</f>
        <v>3.8019676923052752</v>
      </c>
      <c r="C48" s="3"/>
      <c r="D48" s="3"/>
      <c r="E48" s="3"/>
      <c r="F48" s="3"/>
      <c r="G48" s="3"/>
      <c r="H48" s="3"/>
    </row>
    <row r="49" spans="1:12" ht="18.75" x14ac:dyDescent="0.35">
      <c r="A49" s="10" t="s">
        <v>33</v>
      </c>
      <c r="B49" s="17">
        <f>STDEV(B39,L39,T39,AB39,AJ39,AR39,AZ39,BH39,BP39,BX39,CF39,CN39,CV39,DD39,DL39,DT39)</f>
        <v>3.5322325329268147</v>
      </c>
      <c r="C49" s="3"/>
      <c r="D49" s="3"/>
      <c r="E49" s="3"/>
      <c r="F49" s="3"/>
      <c r="G49" s="3"/>
      <c r="H49" s="3"/>
    </row>
    <row r="50" spans="1:12" ht="15.75" x14ac:dyDescent="0.25">
      <c r="A50" s="10"/>
      <c r="B50" s="3"/>
      <c r="C50" s="3"/>
      <c r="D50" s="3"/>
      <c r="E50" s="3"/>
      <c r="F50" s="3"/>
      <c r="G50" s="3"/>
      <c r="H50" s="3"/>
    </row>
    <row r="51" spans="1:12" ht="15.75" x14ac:dyDescent="0.25">
      <c r="A51" s="10"/>
      <c r="B51" s="3"/>
      <c r="C51" s="3"/>
      <c r="D51" s="3"/>
      <c r="E51" s="3"/>
      <c r="F51" s="3"/>
      <c r="G51" s="3"/>
      <c r="H51" s="3"/>
    </row>
    <row r="52" spans="1:12" ht="15.75" x14ac:dyDescent="0.25">
      <c r="A52" s="10" t="str">
        <f>"H"&amp;'Annex A'!B25&amp;" (dB)"</f>
        <v>H84 (dB)</v>
      </c>
      <c r="B52" s="22">
        <f>ROUND(B42-'Annex A'!B26*'Annex C'!B47,0)</f>
        <v>24</v>
      </c>
      <c r="C52" s="3"/>
      <c r="D52" s="3"/>
      <c r="E52" s="3"/>
      <c r="F52" s="3"/>
      <c r="G52" s="3"/>
      <c r="H52" s="3"/>
    </row>
    <row r="53" spans="1:12" ht="15.75" x14ac:dyDescent="0.25">
      <c r="A53" s="10" t="str">
        <f>"M"&amp;'Annex A'!B25&amp;" (dB)"</f>
        <v>M84 (dB)</v>
      </c>
      <c r="B53" s="22">
        <f>ROUND(B43-'Annex A'!B26*'Annex C'!B48,0)</f>
        <v>18</v>
      </c>
      <c r="C53" s="3"/>
      <c r="D53" s="3"/>
      <c r="E53" s="3"/>
      <c r="F53" s="3"/>
      <c r="G53" s="3"/>
      <c r="H53" s="3"/>
    </row>
    <row r="54" spans="1:12" ht="15.75" x14ac:dyDescent="0.25">
      <c r="A54" s="10" t="str">
        <f>"L"&amp;'Annex A'!B25&amp;" (dB)"</f>
        <v>L84 (dB)</v>
      </c>
      <c r="B54" s="22">
        <f>ROUND(B44-'Annex A'!B26*'Annex C'!B49,)</f>
        <v>13</v>
      </c>
      <c r="C54" s="3"/>
      <c r="D54" s="3"/>
      <c r="E54" s="3"/>
      <c r="F54" s="3"/>
      <c r="G54" s="3"/>
      <c r="H54" s="3"/>
    </row>
    <row r="55" spans="1:12" ht="15.75" x14ac:dyDescent="0.25">
      <c r="A55" s="10"/>
      <c r="B55" s="3"/>
      <c r="C55" s="3"/>
      <c r="D55" s="3"/>
      <c r="E55" s="3"/>
      <c r="F55" s="3"/>
      <c r="G55" s="3"/>
      <c r="H55" s="3"/>
    </row>
    <row r="56" spans="1:12" ht="15.75" x14ac:dyDescent="0.25">
      <c r="A56" s="2"/>
      <c r="B56" s="3"/>
      <c r="C56" s="3"/>
      <c r="D56" s="3"/>
      <c r="E56" s="3"/>
      <c r="F56" s="3"/>
      <c r="G56" s="3"/>
      <c r="H56" s="3"/>
    </row>
    <row r="57" spans="1:12" ht="18.75" x14ac:dyDescent="0.3">
      <c r="A57" s="2"/>
      <c r="B57" s="19" t="s">
        <v>67</v>
      </c>
      <c r="C57" s="3"/>
      <c r="D57" s="3"/>
      <c r="E57" s="3"/>
      <c r="F57" s="3"/>
      <c r="G57" s="3"/>
      <c r="H57" s="3"/>
    </row>
    <row r="58" spans="1:12" ht="15.75" x14ac:dyDescent="0.25">
      <c r="A58" s="10"/>
      <c r="B58" s="3"/>
      <c r="C58" s="3"/>
      <c r="D58" s="3"/>
      <c r="E58" s="3"/>
      <c r="F58" s="3"/>
      <c r="G58" s="3"/>
      <c r="H58" s="3"/>
    </row>
    <row r="59" spans="1:12" ht="15.75" x14ac:dyDescent="0.25">
      <c r="A59" s="10" t="s">
        <v>62</v>
      </c>
      <c r="B59" s="14">
        <f>ROUND('Annex B'!J22-'Annex B'!J25,1)</f>
        <v>-1</v>
      </c>
      <c r="C59" s="3"/>
      <c r="D59" s="3"/>
      <c r="E59" s="3"/>
      <c r="F59" s="3"/>
      <c r="G59" s="3"/>
      <c r="H59" s="3"/>
    </row>
    <row r="60" spans="1:12" ht="15.75" x14ac:dyDescent="0.25">
      <c r="A60" s="10"/>
      <c r="B60" s="3"/>
      <c r="C60" s="3"/>
      <c r="D60" s="3"/>
      <c r="E60" s="3"/>
      <c r="F60" s="3"/>
      <c r="G60" s="3"/>
      <c r="H60" s="3"/>
      <c r="I60" s="8"/>
    </row>
    <row r="61" spans="1:12" ht="15.75" x14ac:dyDescent="0.25">
      <c r="A61" s="10" t="str">
        <f>"PNR("&amp;'Annex A'!B25&amp;") (dB)"</f>
        <v>PNR(84) (dB)</v>
      </c>
      <c r="B61" s="17">
        <f>ROUND(IF(B59&lt;2,(B53-(B52-B53)/4*(B59-2)),(B53-(B53-B54)/8*(B59-2))),1)</f>
        <v>22.5</v>
      </c>
      <c r="C61" s="3"/>
      <c r="D61" s="3"/>
      <c r="E61" s="3"/>
      <c r="F61" s="3"/>
      <c r="G61" s="3"/>
      <c r="H61" s="3"/>
      <c r="I61" s="3"/>
    </row>
    <row r="62" spans="1:12" ht="15.75" x14ac:dyDescent="0.25">
      <c r="A62" s="10"/>
      <c r="B62" s="3"/>
      <c r="C62" s="3"/>
      <c r="D62" s="3"/>
      <c r="E62" s="3"/>
      <c r="F62" s="3"/>
      <c r="G62" s="3"/>
      <c r="H62" s="3"/>
      <c r="I62" s="3"/>
    </row>
    <row r="63" spans="1:12" ht="15.75" x14ac:dyDescent="0.25">
      <c r="A63" s="10" t="str">
        <f>"L'p,A"&amp;'Annex A'!B25&amp;" (dB)"</f>
        <v>L'p,A84 (dB)</v>
      </c>
      <c r="B63" s="22">
        <f>'Annex B'!J25-B61</f>
        <v>81.521950189685811</v>
      </c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x14ac:dyDescent="0.25">
      <c r="A64" s="10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x14ac:dyDescent="0.25">
      <c r="A65" s="10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x14ac:dyDescent="0.25">
      <c r="A66" s="10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x14ac:dyDescent="0.25">
      <c r="A67" s="10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x14ac:dyDescent="0.25">
      <c r="A68" s="10"/>
      <c r="B68" s="3"/>
      <c r="C68" s="3"/>
      <c r="D68" s="3"/>
      <c r="E68" s="3"/>
      <c r="F68" s="3"/>
      <c r="G68" s="3"/>
      <c r="H68" s="3"/>
      <c r="I68" s="3"/>
      <c r="J68" s="7"/>
      <c r="K68" s="3"/>
      <c r="L68" s="3"/>
    </row>
    <row r="69" spans="1:12" ht="15.75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6"/>
      <c r="L69" s="18"/>
    </row>
    <row r="70" spans="1:12" ht="15.75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3"/>
      <c r="L70" s="18"/>
    </row>
    <row r="71" spans="1:12" ht="15.75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6"/>
      <c r="L71" s="18"/>
    </row>
    <row r="72" spans="1:12" ht="15.75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6"/>
      <c r="L72" s="18"/>
    </row>
    <row r="73" spans="1:12" ht="15.75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6"/>
      <c r="L73" s="18"/>
    </row>
    <row r="74" spans="1:12" ht="15.75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6"/>
      <c r="L74" s="18"/>
    </row>
    <row r="75" spans="1:12" ht="15.75" x14ac:dyDescent="0.25">
      <c r="A75" s="10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</row>
    <row r="76" spans="1:12" ht="15.75" x14ac:dyDescent="0.25">
      <c r="A76" s="10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</row>
    <row r="77" spans="1:12" ht="15.75" x14ac:dyDescent="0.25">
      <c r="A77" s="10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</row>
    <row r="78" spans="1:12" ht="15.75" x14ac:dyDescent="0.25">
      <c r="A78" s="10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</row>
    <row r="79" spans="1:12" ht="15.75" x14ac:dyDescent="0.25">
      <c r="A79" s="10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</row>
    <row r="80" spans="1:12" ht="15.75" x14ac:dyDescent="0.25">
      <c r="A80" s="10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</row>
    <row r="81" spans="1:12" ht="15.75" x14ac:dyDescent="0.25">
      <c r="A81" s="10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</row>
    <row r="82" spans="1:12" ht="15.75" x14ac:dyDescent="0.25">
      <c r="A82" s="10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1:12" ht="15.75" x14ac:dyDescent="0.25">
      <c r="A83" s="10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</row>
    <row r="84" spans="1:12" ht="15.75" x14ac:dyDescent="0.25">
      <c r="A84" s="10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</row>
    <row r="85" spans="1:12" ht="15.75" x14ac:dyDescent="0.25">
      <c r="A85" s="10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</row>
    <row r="86" spans="1:12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1:12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42"/>
  <sheetViews>
    <sheetView showGridLines="0" zoomScale="75" workbookViewId="0">
      <selection activeCell="A6" sqref="A6"/>
    </sheetView>
  </sheetViews>
  <sheetFormatPr defaultColWidth="8.7109375" defaultRowHeight="12.75" x14ac:dyDescent="0.2"/>
  <cols>
    <col min="1" max="1" width="72.7109375" customWidth="1"/>
    <col min="2" max="2" width="9.28515625" bestFit="1" customWidth="1"/>
    <col min="10" max="12" width="9.28515625" customWidth="1"/>
    <col min="15" max="15" width="10.5703125" bestFit="1" customWidth="1"/>
  </cols>
  <sheetData>
    <row r="1" spans="1:130" ht="18.75" x14ac:dyDescent="0.3">
      <c r="A1" s="20"/>
      <c r="B1" s="19" t="s">
        <v>18</v>
      </c>
    </row>
    <row r="2" spans="1:130" ht="18.75" x14ac:dyDescent="0.3">
      <c r="A2" s="20"/>
      <c r="B2" s="19"/>
    </row>
    <row r="3" spans="1:130" ht="18.75" x14ac:dyDescent="0.3">
      <c r="A3" s="20"/>
      <c r="B3" s="19" t="s">
        <v>19</v>
      </c>
    </row>
    <row r="4" spans="1:130" ht="18.75" x14ac:dyDescent="0.3">
      <c r="A4" s="20"/>
      <c r="B4" s="19"/>
    </row>
    <row r="5" spans="1:130" ht="15.75" x14ac:dyDescent="0.25">
      <c r="A5" s="10" t="s">
        <v>6</v>
      </c>
      <c r="B5" s="7">
        <v>125</v>
      </c>
      <c r="C5" s="7">
        <v>250</v>
      </c>
      <c r="D5" s="7">
        <v>500</v>
      </c>
      <c r="E5" s="7">
        <v>1000</v>
      </c>
      <c r="F5" s="7">
        <v>2000</v>
      </c>
      <c r="G5" s="7">
        <v>4000</v>
      </c>
      <c r="H5" s="7">
        <v>8000</v>
      </c>
      <c r="I5" s="3"/>
      <c r="J5" s="3"/>
      <c r="K5" s="3"/>
      <c r="N5" s="3"/>
      <c r="O5" s="3"/>
      <c r="P5" s="3"/>
      <c r="Q5" s="3"/>
      <c r="R5" s="3"/>
      <c r="S5" s="3"/>
      <c r="T5" s="3"/>
      <c r="U5" s="3"/>
      <c r="V5" s="4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130" ht="15.75" x14ac:dyDescent="0.25">
      <c r="A6" s="10" t="s">
        <v>70</v>
      </c>
      <c r="B6" s="17">
        <v>75.900000000000006</v>
      </c>
      <c r="C6" s="17">
        <v>83.4</v>
      </c>
      <c r="D6" s="17">
        <v>88.8</v>
      </c>
      <c r="E6" s="17">
        <v>92</v>
      </c>
      <c r="F6" s="17">
        <v>93.2</v>
      </c>
      <c r="G6" s="17">
        <v>93</v>
      </c>
      <c r="H6" s="17">
        <v>90.9</v>
      </c>
      <c r="I6" s="3"/>
      <c r="J6" s="3"/>
      <c r="K6" s="3"/>
      <c r="N6" s="3"/>
      <c r="O6" s="3"/>
      <c r="P6" s="3"/>
      <c r="Q6" s="3"/>
      <c r="R6" s="3"/>
      <c r="S6" s="3"/>
      <c r="T6" s="3"/>
      <c r="U6" s="3"/>
      <c r="V6" s="3"/>
    </row>
    <row r="7" spans="1:130" ht="15.75" x14ac:dyDescent="0.25">
      <c r="A7" s="10"/>
      <c r="B7" s="3"/>
      <c r="C7" s="3"/>
      <c r="D7" s="3"/>
      <c r="E7" s="3"/>
      <c r="F7" s="3"/>
      <c r="G7" s="3"/>
      <c r="H7" s="3"/>
      <c r="I7" s="3"/>
      <c r="J7" s="3"/>
      <c r="K7" s="3"/>
      <c r="N7" s="3"/>
      <c r="O7" s="3"/>
      <c r="P7" s="3"/>
      <c r="Q7" s="3"/>
      <c r="R7" s="3"/>
      <c r="S7" s="3"/>
      <c r="T7" s="3"/>
      <c r="U7" s="3"/>
      <c r="V7" s="3"/>
    </row>
    <row r="8" spans="1:130" ht="18.75" x14ac:dyDescent="0.35">
      <c r="A8" s="10" t="s">
        <v>22</v>
      </c>
      <c r="B8" s="14">
        <f>'Annex A'!C4</f>
        <v>8</v>
      </c>
      <c r="C8" s="14">
        <f>'Annex A'!D4</f>
        <v>13</v>
      </c>
      <c r="D8" s="14">
        <f>'Annex A'!E4</f>
        <v>18</v>
      </c>
      <c r="E8" s="14">
        <f>'Annex A'!F4</f>
        <v>20</v>
      </c>
      <c r="F8" s="14">
        <f>'Annex A'!G4</f>
        <v>30</v>
      </c>
      <c r="G8" s="14">
        <f>'Annex A'!H4</f>
        <v>35</v>
      </c>
      <c r="H8" s="14">
        <f>'Annex A'!I4</f>
        <v>30</v>
      </c>
      <c r="I8" s="10"/>
      <c r="J8" s="10"/>
      <c r="K8" s="10" t="s">
        <v>23</v>
      </c>
      <c r="L8" s="28">
        <f>'Annex A'!C5</f>
        <v>12</v>
      </c>
      <c r="M8" s="28">
        <f>'Annex A'!D5</f>
        <v>16</v>
      </c>
      <c r="N8" s="28">
        <f>'Annex A'!E5</f>
        <v>21</v>
      </c>
      <c r="O8" s="28">
        <f>'Annex A'!F5</f>
        <v>29</v>
      </c>
      <c r="P8" s="28">
        <f>'Annex A'!G5</f>
        <v>35</v>
      </c>
      <c r="Q8" s="28">
        <f>'Annex A'!H5</f>
        <v>47</v>
      </c>
      <c r="R8" s="28">
        <f>'Annex A'!I5</f>
        <v>35</v>
      </c>
      <c r="S8" s="10" t="s">
        <v>24</v>
      </c>
      <c r="T8" s="28">
        <f>'Annex A'!C6</f>
        <v>16</v>
      </c>
      <c r="U8" s="28">
        <f>'Annex A'!D6</f>
        <v>17</v>
      </c>
      <c r="V8" s="28">
        <f>'Annex A'!E6</f>
        <v>23</v>
      </c>
      <c r="W8" s="28">
        <f>'Annex A'!F6</f>
        <v>25</v>
      </c>
      <c r="X8" s="28">
        <f>'Annex A'!G6</f>
        <v>32</v>
      </c>
      <c r="Y8" s="28">
        <f>'Annex A'!H6</f>
        <v>48</v>
      </c>
      <c r="Z8" s="28">
        <f>'Annex A'!I6</f>
        <v>37</v>
      </c>
      <c r="AA8" s="10" t="s">
        <v>34</v>
      </c>
      <c r="AB8" s="28">
        <f>'Annex A'!C7</f>
        <v>7</v>
      </c>
      <c r="AC8" s="28">
        <f>'Annex A'!D7</f>
        <v>12</v>
      </c>
      <c r="AD8" s="28">
        <f>'Annex A'!E7</f>
        <v>18</v>
      </c>
      <c r="AE8" s="28">
        <f>'Annex A'!F7</f>
        <v>20</v>
      </c>
      <c r="AF8" s="28">
        <f>'Annex A'!G7</f>
        <v>25</v>
      </c>
      <c r="AG8" s="28">
        <f>'Annex A'!H7</f>
        <v>33</v>
      </c>
      <c r="AH8" s="28">
        <f>'Annex A'!I7</f>
        <v>30</v>
      </c>
      <c r="AI8" s="10" t="s">
        <v>35</v>
      </c>
      <c r="AJ8" s="28">
        <f>'Annex A'!C8</f>
        <v>10</v>
      </c>
      <c r="AK8" s="28">
        <f>'Annex A'!D8</f>
        <v>16</v>
      </c>
      <c r="AL8" s="28">
        <f>'Annex A'!E8</f>
        <v>16</v>
      </c>
      <c r="AM8" s="28">
        <f>'Annex A'!F8</f>
        <v>25</v>
      </c>
      <c r="AN8" s="28">
        <f>'Annex A'!G8</f>
        <v>27</v>
      </c>
      <c r="AO8" s="28">
        <f>'Annex A'!H8</f>
        <v>43</v>
      </c>
      <c r="AP8" s="28">
        <f>'Annex A'!I8</f>
        <v>32</v>
      </c>
      <c r="AQ8" s="10" t="s">
        <v>36</v>
      </c>
      <c r="AR8" s="28">
        <f>'Annex A'!C9</f>
        <v>7</v>
      </c>
      <c r="AS8" s="28">
        <f>'Annex A'!D9</f>
        <v>10</v>
      </c>
      <c r="AT8" s="28">
        <f>'Annex A'!E9</f>
        <v>15</v>
      </c>
      <c r="AU8" s="28">
        <f>'Annex A'!F9</f>
        <v>19</v>
      </c>
      <c r="AV8" s="28">
        <f>'Annex A'!G9</f>
        <v>32</v>
      </c>
      <c r="AW8" s="28">
        <f>'Annex A'!H9</f>
        <v>35</v>
      </c>
      <c r="AX8" s="28">
        <f>'Annex A'!I9</f>
        <v>31</v>
      </c>
      <c r="AY8" s="10" t="s">
        <v>37</v>
      </c>
      <c r="AZ8" s="28">
        <f>'Annex A'!C10</f>
        <v>5</v>
      </c>
      <c r="BA8" s="28">
        <f>'Annex A'!D10</f>
        <v>9</v>
      </c>
      <c r="BB8" s="28">
        <f>'Annex A'!E10</f>
        <v>16</v>
      </c>
      <c r="BC8" s="28">
        <f>'Annex A'!F10</f>
        <v>20</v>
      </c>
      <c r="BD8" s="28">
        <f>'Annex A'!G10</f>
        <v>25</v>
      </c>
      <c r="BE8" s="28">
        <f>'Annex A'!H10</f>
        <v>30</v>
      </c>
      <c r="BF8" s="28">
        <f>'Annex A'!I10</f>
        <v>28</v>
      </c>
      <c r="BG8" s="10" t="s">
        <v>38</v>
      </c>
      <c r="BH8" s="28">
        <f>'Annex A'!C11</f>
        <v>15</v>
      </c>
      <c r="BI8" s="28">
        <f>'Annex A'!D11</f>
        <v>21</v>
      </c>
      <c r="BJ8" s="28">
        <f>'Annex A'!E11</f>
        <v>26</v>
      </c>
      <c r="BK8" s="28">
        <f>'Annex A'!F11</f>
        <v>25</v>
      </c>
      <c r="BL8" s="28">
        <f>'Annex A'!G11</f>
        <v>38</v>
      </c>
      <c r="BM8" s="28">
        <f>'Annex A'!H11</f>
        <v>46</v>
      </c>
      <c r="BN8" s="28">
        <f>'Annex A'!I11</f>
        <v>38</v>
      </c>
      <c r="BO8" s="10" t="s">
        <v>39</v>
      </c>
      <c r="BP8" s="14">
        <f>'Annex A'!C12</f>
        <v>6</v>
      </c>
      <c r="BQ8" s="14">
        <f>'Annex A'!D12</f>
        <v>10</v>
      </c>
      <c r="BR8" s="14">
        <f>'Annex A'!E12</f>
        <v>13</v>
      </c>
      <c r="BS8" s="14">
        <f>'Annex A'!F12</f>
        <v>19</v>
      </c>
      <c r="BT8" s="14">
        <f>'Annex A'!G12</f>
        <v>22</v>
      </c>
      <c r="BU8" s="14">
        <f>'Annex A'!H12</f>
        <v>29</v>
      </c>
      <c r="BV8" s="14">
        <f>'Annex A'!I12</f>
        <v>28</v>
      </c>
      <c r="BW8" s="10" t="s">
        <v>40</v>
      </c>
      <c r="BX8" s="28">
        <f>'Annex A'!C13</f>
        <v>9</v>
      </c>
      <c r="BY8" s="28">
        <f>'Annex A'!D13</f>
        <v>10</v>
      </c>
      <c r="BZ8" s="28">
        <f>'Annex A'!E13</f>
        <v>19</v>
      </c>
      <c r="CA8" s="28">
        <f>'Annex A'!F13</f>
        <v>20</v>
      </c>
      <c r="CB8" s="28">
        <f>'Annex A'!G13</f>
        <v>27</v>
      </c>
      <c r="CC8" s="28">
        <f>'Annex A'!H13</f>
        <v>37</v>
      </c>
      <c r="CD8" s="28">
        <f>'Annex A'!I13</f>
        <v>31</v>
      </c>
      <c r="CE8" s="10" t="s">
        <v>41</v>
      </c>
      <c r="CF8" s="28">
        <f>'Annex A'!C14</f>
        <v>16</v>
      </c>
      <c r="CG8" s="28">
        <f>'Annex A'!D14</f>
        <v>18</v>
      </c>
      <c r="CH8" s="28">
        <f>'Annex A'!E14</f>
        <v>24</v>
      </c>
      <c r="CI8" s="28">
        <f>'Annex A'!F14</f>
        <v>25</v>
      </c>
      <c r="CJ8" s="28">
        <f>'Annex A'!G14</f>
        <v>35</v>
      </c>
      <c r="CK8" s="28">
        <f>'Annex A'!H14</f>
        <v>44</v>
      </c>
      <c r="CL8" s="28">
        <f>'Annex A'!I14</f>
        <v>39</v>
      </c>
      <c r="CM8" s="10" t="s">
        <v>42</v>
      </c>
      <c r="CN8" s="28">
        <f>'Annex A'!C15</f>
        <v>6</v>
      </c>
      <c r="CO8" s="28">
        <f>'Annex A'!D15</f>
        <v>11</v>
      </c>
      <c r="CP8" s="28">
        <f>'Annex A'!E15</f>
        <v>12</v>
      </c>
      <c r="CQ8" s="28">
        <f>'Annex A'!F15</f>
        <v>17</v>
      </c>
      <c r="CR8" s="28">
        <f>'Annex A'!G15</f>
        <v>20</v>
      </c>
      <c r="CS8" s="28">
        <f>'Annex A'!H15</f>
        <v>28</v>
      </c>
      <c r="CT8" s="28">
        <f>'Annex A'!I15</f>
        <v>28</v>
      </c>
      <c r="CU8" s="10" t="s">
        <v>43</v>
      </c>
      <c r="CV8" s="28">
        <f>'Annex A'!C16</f>
        <v>10</v>
      </c>
      <c r="CW8" s="28">
        <f>'Annex A'!D16</f>
        <v>17</v>
      </c>
      <c r="CX8" s="28">
        <f>'Annex A'!E16</f>
        <v>22</v>
      </c>
      <c r="CY8" s="28">
        <f>'Annex A'!F16</f>
        <v>25</v>
      </c>
      <c r="CZ8" s="28">
        <f>'Annex A'!G16</f>
        <v>35</v>
      </c>
      <c r="DA8" s="28">
        <f>'Annex A'!H16</f>
        <v>41</v>
      </c>
      <c r="DB8" s="28">
        <f>'Annex A'!I16</f>
        <v>44</v>
      </c>
      <c r="DC8" s="10" t="s">
        <v>44</v>
      </c>
      <c r="DD8" s="28">
        <f>'Annex A'!C17</f>
        <v>8</v>
      </c>
      <c r="DE8" s="28">
        <f>'Annex A'!D17</f>
        <v>16</v>
      </c>
      <c r="DF8" s="28">
        <f>'Annex A'!E17</f>
        <v>18</v>
      </c>
      <c r="DG8" s="28">
        <f>'Annex A'!F17</f>
        <v>19</v>
      </c>
      <c r="DH8" s="28">
        <f>'Annex A'!G17</f>
        <v>19</v>
      </c>
      <c r="DI8" s="28">
        <f>'Annex A'!H17</f>
        <v>30</v>
      </c>
      <c r="DJ8" s="28">
        <f>'Annex A'!I17</f>
        <v>33</v>
      </c>
      <c r="DK8" s="10" t="s">
        <v>45</v>
      </c>
      <c r="DL8" s="28">
        <f>'Annex A'!C18</f>
        <v>12</v>
      </c>
      <c r="DM8" s="28">
        <f>'Annex A'!D18</f>
        <v>17</v>
      </c>
      <c r="DN8" s="28">
        <f>'Annex A'!E18</f>
        <v>25</v>
      </c>
      <c r="DO8" s="28">
        <f>'Annex A'!F18</f>
        <v>28</v>
      </c>
      <c r="DP8" s="28">
        <f>'Annex A'!G18</f>
        <v>33</v>
      </c>
      <c r="DQ8" s="28">
        <f>'Annex A'!H18</f>
        <v>45</v>
      </c>
      <c r="DR8" s="28">
        <f>'Annex A'!I18</f>
        <v>40</v>
      </c>
      <c r="DS8" s="10" t="s">
        <v>46</v>
      </c>
      <c r="DT8" s="28">
        <f>'Annex A'!C19</f>
        <v>13</v>
      </c>
      <c r="DU8" s="28">
        <f>'Annex A'!D19</f>
        <v>17</v>
      </c>
      <c r="DV8" s="28">
        <f>'Annex A'!E19</f>
        <v>27</v>
      </c>
      <c r="DW8" s="28">
        <f>'Annex A'!F19</f>
        <v>29</v>
      </c>
      <c r="DX8" s="28">
        <f>'Annex A'!G19</f>
        <v>38</v>
      </c>
      <c r="DY8" s="28">
        <f>'Annex A'!H19</f>
        <v>49</v>
      </c>
      <c r="DZ8" s="28">
        <f>'Annex A'!I19</f>
        <v>41</v>
      </c>
    </row>
    <row r="9" spans="1:130" ht="18.75" x14ac:dyDescent="0.35">
      <c r="A9" s="10" t="s">
        <v>47</v>
      </c>
      <c r="B9" s="17">
        <f t="shared" ref="B9:H9" si="0">B6-B8</f>
        <v>67.900000000000006</v>
      </c>
      <c r="C9" s="17">
        <f t="shared" si="0"/>
        <v>70.400000000000006</v>
      </c>
      <c r="D9" s="17">
        <f t="shared" si="0"/>
        <v>70.8</v>
      </c>
      <c r="E9" s="17">
        <f t="shared" si="0"/>
        <v>72</v>
      </c>
      <c r="F9" s="17">
        <f t="shared" si="0"/>
        <v>63.2</v>
      </c>
      <c r="G9" s="17">
        <f t="shared" si="0"/>
        <v>58</v>
      </c>
      <c r="H9" s="17">
        <f t="shared" si="0"/>
        <v>60.900000000000006</v>
      </c>
      <c r="I9" s="3"/>
      <c r="J9" s="3"/>
      <c r="K9" s="3"/>
      <c r="L9" s="17">
        <f>$B$6-L8</f>
        <v>63.900000000000006</v>
      </c>
      <c r="M9" s="17">
        <f>$C$6-M8</f>
        <v>67.400000000000006</v>
      </c>
      <c r="N9" s="17">
        <f>$D$6-N8</f>
        <v>67.8</v>
      </c>
      <c r="O9" s="17">
        <f>$E$6-O8</f>
        <v>63</v>
      </c>
      <c r="P9" s="17">
        <f>$F$6-P8</f>
        <v>58.2</v>
      </c>
      <c r="Q9" s="17">
        <f>$G$6-Q8</f>
        <v>46</v>
      </c>
      <c r="R9" s="17">
        <f>$H$6-R8</f>
        <v>55.900000000000006</v>
      </c>
      <c r="S9" s="3"/>
      <c r="T9" s="17">
        <f>$B$6-T8</f>
        <v>59.900000000000006</v>
      </c>
      <c r="U9" s="17">
        <f>$C$6-U8</f>
        <v>66.400000000000006</v>
      </c>
      <c r="V9" s="17">
        <f>$D$6-V8</f>
        <v>65.8</v>
      </c>
      <c r="W9" s="17">
        <f>$E$6-W8</f>
        <v>67</v>
      </c>
      <c r="X9" s="17">
        <f>$F$6-X8</f>
        <v>61.2</v>
      </c>
      <c r="Y9" s="17">
        <f>$G$6-Y8</f>
        <v>45</v>
      </c>
      <c r="Z9" s="17">
        <f>$H$6-Z8</f>
        <v>53.900000000000006</v>
      </c>
      <c r="AA9" s="3"/>
      <c r="AB9" s="17">
        <f>$B$6-AB8</f>
        <v>68.900000000000006</v>
      </c>
      <c r="AC9" s="17">
        <f>$C$6-AC8</f>
        <v>71.400000000000006</v>
      </c>
      <c r="AD9" s="17">
        <f>$D$6-AD8</f>
        <v>70.8</v>
      </c>
      <c r="AE9" s="17">
        <f>$E$6-AE8</f>
        <v>72</v>
      </c>
      <c r="AF9" s="17">
        <f>$F$6-AF8</f>
        <v>68.2</v>
      </c>
      <c r="AG9" s="17">
        <f>$G$6-AG8</f>
        <v>60</v>
      </c>
      <c r="AH9" s="17">
        <f>$H$6-AH8</f>
        <v>60.900000000000006</v>
      </c>
      <c r="AI9" s="3"/>
      <c r="AJ9" s="17">
        <f>$B$6-AJ8</f>
        <v>65.900000000000006</v>
      </c>
      <c r="AK9" s="17">
        <f>$C$6-AK8</f>
        <v>67.400000000000006</v>
      </c>
      <c r="AL9" s="17">
        <f>$D$6-AL8</f>
        <v>72.8</v>
      </c>
      <c r="AM9" s="17">
        <f>$E$6-AM8</f>
        <v>67</v>
      </c>
      <c r="AN9" s="17">
        <f>$F$6-AN8</f>
        <v>66.2</v>
      </c>
      <c r="AO9" s="17">
        <f>$G$6-AO8</f>
        <v>50</v>
      </c>
      <c r="AP9" s="17">
        <f>$H$6-AP8</f>
        <v>58.900000000000006</v>
      </c>
      <c r="AQ9" s="3"/>
      <c r="AR9" s="17">
        <f>$B$6-AR8</f>
        <v>68.900000000000006</v>
      </c>
      <c r="AS9" s="17">
        <f>$C$6-AS8</f>
        <v>73.400000000000006</v>
      </c>
      <c r="AT9" s="17">
        <f>$D$6-AT8</f>
        <v>73.8</v>
      </c>
      <c r="AU9" s="17">
        <f>$E$6-AU8</f>
        <v>73</v>
      </c>
      <c r="AV9" s="17">
        <f>$F$6-AV8</f>
        <v>61.2</v>
      </c>
      <c r="AW9" s="17">
        <f>$G$6-AW8</f>
        <v>58</v>
      </c>
      <c r="AX9" s="17">
        <f>$H$6-AX8</f>
        <v>59.900000000000006</v>
      </c>
      <c r="AY9" s="3"/>
      <c r="AZ9" s="17">
        <f>$B$6-AZ8</f>
        <v>70.900000000000006</v>
      </c>
      <c r="BA9" s="17">
        <f>$C$6-BA8</f>
        <v>74.400000000000006</v>
      </c>
      <c r="BB9" s="17">
        <f>$D$6-BB8</f>
        <v>72.8</v>
      </c>
      <c r="BC9" s="17">
        <f>$E$6-BC8</f>
        <v>72</v>
      </c>
      <c r="BD9" s="17">
        <f>$F$6-BD8</f>
        <v>68.2</v>
      </c>
      <c r="BE9" s="17">
        <f>$G$6-BE8</f>
        <v>63</v>
      </c>
      <c r="BF9" s="17">
        <f>$H$6-BF8</f>
        <v>62.900000000000006</v>
      </c>
      <c r="BG9" s="3"/>
      <c r="BH9" s="17">
        <f>$B$6-BH8</f>
        <v>60.900000000000006</v>
      </c>
      <c r="BI9" s="17">
        <f>$C$6-BI8</f>
        <v>62.400000000000006</v>
      </c>
      <c r="BJ9" s="17">
        <f>$D$6-BJ8</f>
        <v>62.8</v>
      </c>
      <c r="BK9" s="17">
        <f>$E$6-BK8</f>
        <v>67</v>
      </c>
      <c r="BL9" s="17">
        <f>$F$6-BL8</f>
        <v>55.2</v>
      </c>
      <c r="BM9" s="17">
        <f>$G$6-BM8</f>
        <v>47</v>
      </c>
      <c r="BN9" s="17">
        <f>$H$6-BN8</f>
        <v>52.900000000000006</v>
      </c>
      <c r="BP9" s="17">
        <f>$B$6-BP8</f>
        <v>69.900000000000006</v>
      </c>
      <c r="BQ9" s="17">
        <f>$C$6-BQ8</f>
        <v>73.400000000000006</v>
      </c>
      <c r="BR9" s="17">
        <f>$D$6-BR8</f>
        <v>75.8</v>
      </c>
      <c r="BS9" s="17">
        <f>$E$6-BS8</f>
        <v>73</v>
      </c>
      <c r="BT9" s="17">
        <f>$F$6-BT8</f>
        <v>71.2</v>
      </c>
      <c r="BU9" s="17">
        <f>$G$6-BU8</f>
        <v>64</v>
      </c>
      <c r="BV9" s="17">
        <f>$H$6-BV8</f>
        <v>62.900000000000006</v>
      </c>
      <c r="BW9" s="3"/>
      <c r="BX9" s="17">
        <f>$B$6-BX8</f>
        <v>66.900000000000006</v>
      </c>
      <c r="BY9" s="17">
        <f>$C$6-BY8</f>
        <v>73.400000000000006</v>
      </c>
      <c r="BZ9" s="17">
        <f>$D$6-BZ8</f>
        <v>69.8</v>
      </c>
      <c r="CA9" s="17">
        <f>$E$6-CA8</f>
        <v>72</v>
      </c>
      <c r="CB9" s="17">
        <f>$F$6-CB8</f>
        <v>66.2</v>
      </c>
      <c r="CC9" s="17">
        <f>$G$6-CC8</f>
        <v>56</v>
      </c>
      <c r="CD9" s="17">
        <f>$H$6-CD8</f>
        <v>59.900000000000006</v>
      </c>
      <c r="CE9" s="3"/>
      <c r="CF9" s="17">
        <f>$B$6-CF8</f>
        <v>59.900000000000006</v>
      </c>
      <c r="CG9" s="17">
        <f>$C$6-CG8</f>
        <v>65.400000000000006</v>
      </c>
      <c r="CH9" s="17">
        <f>$D$6-CH8</f>
        <v>64.8</v>
      </c>
      <c r="CI9" s="17">
        <f>$E$6-CI8</f>
        <v>67</v>
      </c>
      <c r="CJ9" s="17">
        <f>$F$6-CJ8</f>
        <v>58.2</v>
      </c>
      <c r="CK9" s="17">
        <f>$G$6-CK8</f>
        <v>49</v>
      </c>
      <c r="CL9" s="17">
        <f>$H$6-CL8</f>
        <v>51.900000000000006</v>
      </c>
      <c r="CM9" s="3"/>
      <c r="CN9" s="17">
        <f>$B$6-CN8</f>
        <v>69.900000000000006</v>
      </c>
      <c r="CO9" s="17">
        <f>$C$6-CO8</f>
        <v>72.400000000000006</v>
      </c>
      <c r="CP9" s="17">
        <f>$D$6-CP8</f>
        <v>76.8</v>
      </c>
      <c r="CQ9" s="17">
        <f>$E$6-CQ8</f>
        <v>75</v>
      </c>
      <c r="CR9" s="17">
        <f>$F$6-CR8</f>
        <v>73.2</v>
      </c>
      <c r="CS9" s="17">
        <f>$G$6-CS8</f>
        <v>65</v>
      </c>
      <c r="CT9" s="17">
        <f>$H$6-CT8</f>
        <v>62.900000000000006</v>
      </c>
      <c r="CU9" s="3"/>
      <c r="CV9" s="17">
        <f>$B$6-CV8</f>
        <v>65.900000000000006</v>
      </c>
      <c r="CW9" s="17">
        <f>$C$6-CW8</f>
        <v>66.400000000000006</v>
      </c>
      <c r="CX9" s="17">
        <f>$D$6-CX8</f>
        <v>66.8</v>
      </c>
      <c r="CY9" s="17">
        <f>$E$6-CY8</f>
        <v>67</v>
      </c>
      <c r="CZ9" s="17">
        <f>$F$6-CZ8</f>
        <v>58.2</v>
      </c>
      <c r="DA9" s="17">
        <f>$G$6-DA8</f>
        <v>52</v>
      </c>
      <c r="DB9" s="17">
        <f>$H$6-DB8</f>
        <v>46.900000000000006</v>
      </c>
      <c r="DC9" s="3"/>
      <c r="DD9" s="17">
        <f>$B$6-DD8</f>
        <v>67.900000000000006</v>
      </c>
      <c r="DE9" s="17">
        <f>$C$6-DE8</f>
        <v>67.400000000000006</v>
      </c>
      <c r="DF9" s="17">
        <f>$D$6-DF8</f>
        <v>70.8</v>
      </c>
      <c r="DG9" s="17">
        <f>$E$6-DG8</f>
        <v>73</v>
      </c>
      <c r="DH9" s="17">
        <f>$F$6-DH8</f>
        <v>74.2</v>
      </c>
      <c r="DI9" s="17">
        <f>$G$6-DI8</f>
        <v>63</v>
      </c>
      <c r="DJ9" s="17">
        <f>$H$6-DJ8</f>
        <v>57.900000000000006</v>
      </c>
      <c r="DK9" s="3"/>
      <c r="DL9" s="17">
        <f>$B$6-DL8</f>
        <v>63.900000000000006</v>
      </c>
      <c r="DM9" s="17">
        <f>$C$6-DM8</f>
        <v>66.400000000000006</v>
      </c>
      <c r="DN9" s="17">
        <f>$D$6-DN8</f>
        <v>63.8</v>
      </c>
      <c r="DO9" s="17">
        <f>$E$6-DO8</f>
        <v>64</v>
      </c>
      <c r="DP9" s="17">
        <f>$F$6-DP8</f>
        <v>60.2</v>
      </c>
      <c r="DQ9" s="17">
        <f>$G$6-DQ8</f>
        <v>48</v>
      </c>
      <c r="DR9" s="17">
        <f>$H$6-DR8</f>
        <v>50.900000000000006</v>
      </c>
      <c r="DS9" s="3"/>
      <c r="DT9" s="17">
        <f>$B$6-DT8</f>
        <v>62.900000000000006</v>
      </c>
      <c r="DU9" s="17">
        <f>$C$6-DU8</f>
        <v>66.400000000000006</v>
      </c>
      <c r="DV9" s="17">
        <f>$D$6-DV8</f>
        <v>61.8</v>
      </c>
      <c r="DW9" s="17">
        <f>$E$6-DW8</f>
        <v>63</v>
      </c>
      <c r="DX9" s="17">
        <f>$F$6-DX8</f>
        <v>55.2</v>
      </c>
      <c r="DY9" s="17">
        <f>$G$6-DY8</f>
        <v>44</v>
      </c>
      <c r="DZ9" s="17">
        <f>$H$6-DZ8</f>
        <v>49.900000000000006</v>
      </c>
    </row>
    <row r="10" spans="1:130" ht="15.75" x14ac:dyDescent="0.25"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130" ht="15.75" x14ac:dyDescent="0.25"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130" ht="18.75" x14ac:dyDescent="0.35">
      <c r="A12" s="10" t="s">
        <v>48</v>
      </c>
      <c r="B12" s="17">
        <f>ROUND(100-10*LOG10((10^(0.1*B9))+(10^(0.1*C9))+(10^(0.1*D9))+(10^(0.1*E9))+(10^(0.1*F9))+(10^(0.1*G9))+(10^(0.1*H9))),1)</f>
        <v>23.1</v>
      </c>
      <c r="D12" s="18"/>
      <c r="F12" s="3"/>
      <c r="G12" s="3"/>
      <c r="H12" s="3"/>
      <c r="I12" s="3"/>
      <c r="J12" s="3"/>
      <c r="K12" s="3"/>
      <c r="L12" s="17">
        <f>ROUND(100-10*LOG10((10^(0.1*L9))+(10^(0.1*M9))+(10^(0.1*N9))+(10^(0.1*O9))+(10^(0.1*P9))+(10^(0.1*Q9))+(10^(0.1*R9))),1)</f>
        <v>27.7</v>
      </c>
      <c r="M12" s="3"/>
      <c r="N12" s="3"/>
      <c r="O12" s="3"/>
      <c r="P12" s="3"/>
      <c r="Q12" s="3"/>
      <c r="R12" s="3"/>
      <c r="S12" s="3"/>
      <c r="T12" s="17">
        <f>ROUND(100-10*LOG10((10^(0.1*T9))+(10^(0.1*U9))+(10^(0.1*V9))+(10^(0.1*W9))+(10^(0.1*X9))+(10^(0.1*Y9))+(10^(0.1*Z9))),1)</f>
        <v>28</v>
      </c>
      <c r="U12" s="3"/>
      <c r="AB12" s="17">
        <f>ROUND(100-10*LOG10((10^(0.1*AB9))+(10^(0.1*AC9))+(10^(0.1*AD9))+(10^(0.1*AE9))+(10^(0.1*AF9))+(10^(0.1*AG9))+(10^(0.1*AH9))),1)</f>
        <v>22.3</v>
      </c>
      <c r="AJ12" s="17">
        <f>ROUND(100-10*LOG10((10^(0.1*AJ9))+(10^(0.1*AK9))+(10^(0.1*AL9))+(10^(0.1*AM9))+(10^(0.1*AN9))+(10^(0.1*AO9))+(10^(0.1*AP9))),1)</f>
        <v>24.1</v>
      </c>
      <c r="AR12" s="17">
        <f>ROUND(100-10*LOG10((10^(0.1*AR9))+(10^(0.1*AS9))+(10^(0.1*AT9))+(10^(0.1*AU9))+(10^(0.1*AV9))+(10^(0.1*AW9))+(10^(0.1*AX9))),1)</f>
        <v>21.2</v>
      </c>
      <c r="AZ12" s="17">
        <f>ROUND(100-10*LOG10((10^(0.1*AZ9))+(10^(0.1*BA9))+(10^(0.1*BB9))+(10^(0.1*BC9))+(10^(0.1*BD9))+(10^(0.1*BE9))+(10^(0.1*BF9))),1)</f>
        <v>20.7</v>
      </c>
      <c r="BH12" s="17">
        <f>ROUND(100-10*LOG10((10^(0.1*BH9))+(10^(0.1*BI9))+(10^(0.1*BJ9))+(10^(0.1*BK9))+(10^(0.1*BL9))+(10^(0.1*BM9))+(10^(0.1*BN9))),1)</f>
        <v>29.8</v>
      </c>
      <c r="BP12" s="17">
        <f>ROUND(100-10*LOG10((10^(0.1*BP9))+(10^(0.1*BQ9))+(10^(0.1*BR9))+(10^(0.1*BS9))+(10^(0.1*BT9))+(10^(0.1*BU9))+(10^(0.1*BV9))),1)</f>
        <v>19.7</v>
      </c>
      <c r="BX12" s="17">
        <f>ROUND(100-10*LOG10((10^(0.1*BX9))+(10^(0.1*BY9))+(10^(0.1*BZ9))+(10^(0.1*CA9))+(10^(0.1*CB9))+(10^(0.1*CC9))+(10^(0.1*CD9))),1)</f>
        <v>22.4</v>
      </c>
      <c r="CF12" s="17">
        <f>ROUND(100-10*LOG10((10^(0.1*CF9))+(10^(0.1*CG9))+(10^(0.1*CH9))+(10^(0.1*CI9))+(10^(0.1*CJ9))+(10^(0.1*CK9))+(10^(0.1*CL9))),1)</f>
        <v>28.7</v>
      </c>
      <c r="CN12" s="17">
        <f>ROUND(100-10*LOG10((10^(0.1*CN9))+(10^(0.1*CO9))+(10^(0.1*CP9))+(10^(0.1*CQ9))+(10^(0.1*CR9))+(10^(0.1*CS9))+(10^(0.1*CT9))),1)</f>
        <v>18.8</v>
      </c>
      <c r="CV12" s="17">
        <f>ROUND(100-10*LOG10((10^(0.1*CV9))+(10^(0.1*CW9))+(10^(0.1*CX9))+(10^(0.1*CY9))+(10^(0.1*CZ9))+(10^(0.1*DA9))+(10^(0.1*DB9))),1)</f>
        <v>27.2</v>
      </c>
      <c r="DD12" s="17">
        <f>ROUND(100-10*LOG10((10^(0.1*DD9))+(10^(0.1*DE9))+(10^(0.1*DF9))+(10^(0.1*DG9))+(10^(0.1*DH9))+(10^(0.1*DI9))+(10^(0.1*DJ9))),1)</f>
        <v>21.4</v>
      </c>
      <c r="DL12" s="17">
        <f>ROUND(100-10*LOG10((10^(0.1*DL9))+(10^(0.1*DM9))+(10^(0.1*DN9))+(10^(0.1*DO9))+(10^(0.1*DP9))+(10^(0.1*DQ9))+(10^(0.1*DR9))),1)</f>
        <v>28.9</v>
      </c>
      <c r="DT12" s="17">
        <f>ROUND(100-10*LOG10((10^(0.1*DT9))+(10^(0.1*DU9))+(10^(0.1*DV9))+(10^(0.1*DW9))+(10^(0.1*DX9))+(10^(0.1*DY9))+(10^(0.1*DZ9))),1)</f>
        <v>29.9</v>
      </c>
    </row>
    <row r="13" spans="1:130" ht="15.75" x14ac:dyDescent="0.25">
      <c r="A13" s="1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130" ht="18.75" x14ac:dyDescent="0.35">
      <c r="A14" s="10" t="s">
        <v>49</v>
      </c>
      <c r="B14" s="17">
        <f>AVERAGE(B12,L12,T12,AB12,AJ12,AR12,AZ12,BH12,BP12,BX12,CF12,CN12,CV12,DD12,DL12,DT12)</f>
        <v>24.618749999999995</v>
      </c>
    </row>
    <row r="15" spans="1:130" ht="15.75" x14ac:dyDescent="0.25">
      <c r="A15" s="10"/>
      <c r="B15" s="21"/>
    </row>
    <row r="16" spans="1:130" ht="18.75" x14ac:dyDescent="0.35">
      <c r="A16" s="10" t="s">
        <v>50</v>
      </c>
      <c r="B16" s="17">
        <f>STDEV(B12,L12,T12,AB12,AJ12,AR12,AZ12,BH12,BP12,BX12,CF12,CN12,CV12,DD12,DL12,DT12)</f>
        <v>3.8785252781609616</v>
      </c>
    </row>
    <row r="17" spans="1:2" ht="15.75" x14ac:dyDescent="0.25">
      <c r="A17" s="10"/>
      <c r="B17" s="21"/>
    </row>
    <row r="18" spans="1:2" ht="15.75" x14ac:dyDescent="0.25">
      <c r="A18" s="10" t="str">
        <f>"SNR"&amp;'Annex A'!B25&amp;" (dB)"</f>
        <v>SNR84 (dB)</v>
      </c>
      <c r="B18" s="15">
        <f>ROUND(B14-'Annex A'!B26*'Annex D'!B16,0)</f>
        <v>21</v>
      </c>
    </row>
    <row r="19" spans="1:2" ht="15.75" x14ac:dyDescent="0.25">
      <c r="A19" s="10"/>
    </row>
    <row r="20" spans="1:2" ht="15.75" x14ac:dyDescent="0.25">
      <c r="A20" s="10"/>
    </row>
    <row r="21" spans="1:2" ht="18.75" x14ac:dyDescent="0.3">
      <c r="A21" s="10"/>
      <c r="B21" s="19" t="s">
        <v>68</v>
      </c>
    </row>
    <row r="22" spans="1:2" ht="15.75" x14ac:dyDescent="0.25">
      <c r="A22" s="10"/>
    </row>
    <row r="23" spans="1:2" ht="15.75" x14ac:dyDescent="0.25">
      <c r="A23" s="10" t="str">
        <f>"L'A"&amp;'Annex A'!B25&amp;" (dB)"</f>
        <v>L'A84 (dB)</v>
      </c>
      <c r="B23" s="22">
        <f>'Annex B'!J22-B18</f>
        <v>82</v>
      </c>
    </row>
    <row r="24" spans="1:2" ht="15.75" x14ac:dyDescent="0.25">
      <c r="A24" s="10"/>
    </row>
    <row r="25" spans="1:2" ht="15.75" x14ac:dyDescent="0.25">
      <c r="A25" s="10"/>
    </row>
    <row r="26" spans="1:2" ht="15.75" x14ac:dyDescent="0.25">
      <c r="A26" s="10"/>
    </row>
    <row r="27" spans="1:2" ht="18.75" x14ac:dyDescent="0.3">
      <c r="A27" s="10"/>
      <c r="B27" s="19" t="s">
        <v>69</v>
      </c>
    </row>
    <row r="28" spans="1:2" ht="18.75" x14ac:dyDescent="0.3">
      <c r="A28" s="10"/>
      <c r="B28" s="19" t="s">
        <v>20</v>
      </c>
    </row>
    <row r="29" spans="1:2" ht="15.75" x14ac:dyDescent="0.25">
      <c r="A29" s="10"/>
    </row>
    <row r="30" spans="1:2" ht="15.75" x14ac:dyDescent="0.25">
      <c r="A30" s="10" t="str">
        <f>"L'A"&amp;'Annex A'!B25&amp;" (dB)"</f>
        <v>L'A84 (dB)</v>
      </c>
      <c r="B30" s="22">
        <f>'Annex B'!J25+'Annex C'!B59-B18</f>
        <v>82.021950189685811</v>
      </c>
    </row>
    <row r="31" spans="1:2" ht="15.75" x14ac:dyDescent="0.25">
      <c r="A31" s="10"/>
      <c r="B31" s="21"/>
    </row>
    <row r="32" spans="1:2" ht="15.75" x14ac:dyDescent="0.25">
      <c r="A32" s="10"/>
    </row>
    <row r="33" spans="1:2" ht="15.75" x14ac:dyDescent="0.25">
      <c r="A33" s="10"/>
      <c r="B33" s="21"/>
    </row>
    <row r="34" spans="1:2" ht="15.75" x14ac:dyDescent="0.25">
      <c r="A34" s="10"/>
      <c r="B34" s="21"/>
    </row>
    <row r="35" spans="1:2" ht="15.75" x14ac:dyDescent="0.25">
      <c r="A35" s="10"/>
    </row>
    <row r="36" spans="1:2" ht="15.75" x14ac:dyDescent="0.25">
      <c r="A36" s="10"/>
    </row>
    <row r="37" spans="1:2" ht="15.75" x14ac:dyDescent="0.25">
      <c r="A37" s="10"/>
    </row>
    <row r="38" spans="1:2" ht="15.75" x14ac:dyDescent="0.25">
      <c r="A38" s="10"/>
    </row>
    <row r="39" spans="1:2" ht="15.75" x14ac:dyDescent="0.25">
      <c r="A39" s="10"/>
    </row>
    <row r="40" spans="1:2" ht="15.75" x14ac:dyDescent="0.25">
      <c r="A40" s="10"/>
    </row>
    <row r="41" spans="1:2" ht="15.75" x14ac:dyDescent="0.25">
      <c r="A41" s="10"/>
    </row>
    <row r="42" spans="1:2" ht="15.75" x14ac:dyDescent="0.25">
      <c r="A42" s="10"/>
    </row>
  </sheetData>
  <protectedRanges>
    <protectedRange password="D8AB" sqref="B6:H7" name="Data_1"/>
  </protectedRange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</vt:lpstr>
      <vt:lpstr>Annex A</vt:lpstr>
      <vt:lpstr>Annex B</vt:lpstr>
      <vt:lpstr>Annex C</vt:lpstr>
      <vt:lpstr>Annex D</vt:lpstr>
    </vt:vector>
  </TitlesOfParts>
  <Company>Aearo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Magnus Johansson</dc:creator>
  <cp:lastModifiedBy>Magnus Johansson</cp:lastModifiedBy>
  <cp:lastPrinted>2007-05-11T08:33:00Z</cp:lastPrinted>
  <dcterms:created xsi:type="dcterms:W3CDTF">2003-06-23T14:12:57Z</dcterms:created>
  <dcterms:modified xsi:type="dcterms:W3CDTF">2018-05-02T12:41:53Z</dcterms:modified>
</cp:coreProperties>
</file>